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AC9ADFEC-DB5D-4049-97B6-968D610DA1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С_Баз" sheetId="2" r:id="rId1"/>
    <sheet name="ДС_Баз_план" sheetId="1" state="hidden" r:id="rId2"/>
  </sheets>
  <definedNames>
    <definedName name="_xlnm._FilterDatabase" localSheetId="0" hidden="1">ДС_Баз!$A$11:$K$58</definedName>
    <definedName name="_xlnm._FilterDatabase" localSheetId="1" hidden="1">ДС_Баз_план!$A$7:$K$56</definedName>
    <definedName name="XLRPARAMS_ISP_FIO" localSheetId="0" hidden="1">#REF!</definedName>
    <definedName name="XLRPARAMS_ISP_FIO" localSheetId="1" hidden="1">#REF!</definedName>
    <definedName name="XLRPARAMS_ISP_FIO" hidden="1">#REF!</definedName>
    <definedName name="XLRPARAMS_MP_NAME" localSheetId="0" hidden="1">#REF!</definedName>
    <definedName name="XLRPARAMS_MP_NAME" localSheetId="1" hidden="1">#REF!</definedName>
    <definedName name="XLRPARAMS_MP_NAME" hidden="1">#REF!</definedName>
    <definedName name="XLRPARAMS_STR_PERIOD" localSheetId="0" hidden="1">#REF!</definedName>
    <definedName name="XLRPARAMS_STR_PERIOD" localSheetId="1" hidden="1">#REF!</definedName>
    <definedName name="XLRPARAMS_STR_PERIOD" hidden="1">#REF!</definedName>
    <definedName name="_xlnm.Print_Titles" localSheetId="0">ДС_Баз!$10:$11</definedName>
    <definedName name="_xlnm.Print_Titles" localSheetId="1">ДС_Баз_план!$6:$7</definedName>
    <definedName name="_xlnm.Print_Area" localSheetId="0">ДС_Баз!$A$1:$M$70</definedName>
    <definedName name="_xlnm.Print_Area" localSheetId="1">ДС_Баз_план!$A$1:$K$58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E63" i="1"/>
  <c r="E53" i="1" l="1"/>
  <c r="D53" i="1"/>
  <c r="E52" i="1"/>
  <c r="D52" i="1"/>
  <c r="E50" i="1"/>
  <c r="D50" i="1"/>
  <c r="E49" i="1"/>
  <c r="D49" i="1"/>
  <c r="E48" i="1"/>
  <c r="D48" i="1"/>
  <c r="E47" i="1"/>
  <c r="D47" i="1"/>
  <c r="E46" i="1"/>
  <c r="D46" i="1"/>
  <c r="E43" i="1"/>
  <c r="E39" i="1"/>
  <c r="E36" i="1"/>
  <c r="D36" i="1"/>
  <c r="E35" i="1"/>
  <c r="D35" i="1"/>
  <c r="E34" i="1"/>
  <c r="D34" i="1"/>
  <c r="E33" i="1"/>
  <c r="D33" i="1"/>
  <c r="E21" i="1"/>
  <c r="D21" i="1"/>
  <c r="E20" i="1"/>
  <c r="D20" i="1"/>
  <c r="E19" i="1"/>
  <c r="D19" i="1"/>
  <c r="E18" i="1"/>
  <c r="D18" i="1"/>
  <c r="E16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Q21" i="1" l="1"/>
  <c r="E55" i="1" l="1"/>
  <c r="E58" i="1" s="1"/>
  <c r="D55" i="1"/>
  <c r="E59" i="1"/>
  <c r="D59" i="1"/>
  <c r="E56" i="1"/>
  <c r="D56" i="1"/>
  <c r="M55" i="1"/>
  <c r="M58" i="1" s="1"/>
  <c r="L55" i="1"/>
  <c r="L58" i="1" s="1"/>
  <c r="K55" i="1"/>
  <c r="K58" i="1" s="1"/>
  <c r="J55" i="1"/>
  <c r="J58" i="1" s="1"/>
  <c r="I55" i="1"/>
  <c r="I58" i="1" s="1"/>
  <c r="H55" i="1"/>
  <c r="H58" i="1" s="1"/>
  <c r="G55" i="1"/>
  <c r="G58" i="1" s="1"/>
  <c r="F55" i="1"/>
  <c r="F58" i="1" s="1"/>
  <c r="D58" i="1" l="1"/>
  <c r="D61" i="1"/>
  <c r="Q8" i="1" l="1"/>
  <c r="O52" i="1" l="1"/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55" i="1" l="1"/>
</calcChain>
</file>

<file path=xl/sharedStrings.xml><?xml version="1.0" encoding="utf-8"?>
<sst xmlns="http://schemas.openxmlformats.org/spreadsheetml/2006/main" count="186" uniqueCount="111">
  <si>
    <t>Базовая Программа ОМС</t>
  </si>
  <si>
    <t>№ п/п</t>
  </si>
  <si>
    <t>Код</t>
  </si>
  <si>
    <t xml:space="preserve">Наименование медицинских организаций                   </t>
  </si>
  <si>
    <t>ИТОГО:</t>
  </si>
  <si>
    <t>в т.ч. Онкология</t>
  </si>
  <si>
    <t>в т.ч.ЭКО</t>
  </si>
  <si>
    <t>ОМП</t>
  </si>
  <si>
    <t>ОФС, тыс.руб.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</si>
  <si>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</si>
  <si>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</si>
  <si>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</si>
  <si>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3"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</si>
  <si>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</si>
  <si>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</si>
  <si>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</si>
  <si>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</si>
  <si>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</si>
  <si>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</si>
  <si>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</si>
  <si>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</si>
  <si>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</si>
  <si>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</si>
  <si>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</si>
  <si>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</si>
  <si>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</si>
  <si>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</si>
  <si>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</si>
  <si>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</si>
  <si>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</si>
  <si>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"Славская  ЦРБ"</t>
  </si>
  <si>
    <t>ГБУЗ КО "Советская ЦГБ"</t>
  </si>
  <si>
    <t>ГБУЗ КО "Черняховская  ЦРБ"</t>
  </si>
  <si>
    <t>ФГУ "1409 Военно-морской госпиталь БФ"</t>
  </si>
  <si>
    <t>ФКУЗ "МСЧ МВД России по КО"</t>
  </si>
  <si>
    <t>ООО "МЦ "ВиоМар"</t>
  </si>
  <si>
    <t>ООО "Ай-Клиник С-Запад" (г.С.Петербург)</t>
  </si>
  <si>
    <t>ООО "ЦЕНТР ЭКО"</t>
  </si>
  <si>
    <t>ООО "Центр-доктор"</t>
  </si>
  <si>
    <t>ООО "МАСТЕРСЛУХ"</t>
  </si>
  <si>
    <t>ООО "СТАРТЭКС"</t>
  </si>
  <si>
    <t>МТР</t>
  </si>
  <si>
    <t>ГБУЗ "Областная клиническая больница КО"</t>
  </si>
  <si>
    <t>ГБУЗ "Детская областная больница КО"</t>
  </si>
  <si>
    <t>ГАУ КО "Региональный перинатальный центр"</t>
  </si>
  <si>
    <t>ГБУЗ "Инфекционная больница КО"</t>
  </si>
  <si>
    <t>ГБУЗ "Центр общественного здоровья и медицинской профилактики КО"</t>
  </si>
  <si>
    <t>ГБУЗ "Центр специализированных видов медицинской помощи КО"</t>
  </si>
  <si>
    <t>ГБУЗ КО "Межрайонная больница №1"</t>
  </si>
  <si>
    <t>АНО "ЦОП ДП "Ясный взор"</t>
  </si>
  <si>
    <t xml:space="preserve">Приложение № 5.1 </t>
  </si>
  <si>
    <t>в т.ч. Услуги диализа</t>
  </si>
  <si>
    <t>ГБУЗ КО "Городская детская поликлиника "</t>
  </si>
  <si>
    <t>Ср.стоим.случ.</t>
  </si>
  <si>
    <t>ООО "ЦИЭР"Эмбрилайф (г.Санкт-Петербург)</t>
  </si>
  <si>
    <t>ВСЕГО:</t>
  </si>
  <si>
    <t>Всего по ТП</t>
  </si>
  <si>
    <t>ИТОГО без диализа</t>
  </si>
  <si>
    <t xml:space="preserve">к протоколу № 14  заседания Комиссии </t>
  </si>
  <si>
    <t>от  30 декабря 2022 года</t>
  </si>
  <si>
    <t xml:space="preserve">Объемы медицинской помощи и объемы финансовых средств  в системе обязательного медицинского страхования в  условиях дневного стационара на 2023 год </t>
  </si>
  <si>
    <t>в т.ч. Медицинская реабилитация</t>
  </si>
  <si>
    <t>ЧУЗ «Больница «РЖД-Медицина» г. Калининград»</t>
  </si>
  <si>
    <t>ООО  "АВ МЕДИКАЛ ГРУПП"</t>
  </si>
  <si>
    <t>ООО "Онкологический научный центр"</t>
  </si>
  <si>
    <t>ИТОГО МО КО:</t>
  </si>
  <si>
    <t>ГБУЗ КО "Светловская ЦРБ"</t>
  </si>
  <si>
    <t xml:space="preserve">резерв </t>
  </si>
  <si>
    <t>ИТОГО без диализа  и медреаб.</t>
  </si>
  <si>
    <t>Объемы медицинской помощи и объемы финансовых средств  в системе обязательного медицинского страхования в  условиях дневного стационара в 2023 г.</t>
  </si>
  <si>
    <t>ГБУЗ -</t>
  </si>
  <si>
    <t>Государственное бюджетное учреждение здравоохранения</t>
  </si>
  <si>
    <t>ФЦ ВМТ-</t>
  </si>
  <si>
    <t>Федеральный центр высоких медицинских технологий</t>
  </si>
  <si>
    <t>ОМП-</t>
  </si>
  <si>
    <t>Объем  медицинской помощи</t>
  </si>
  <si>
    <t xml:space="preserve">КО - </t>
  </si>
  <si>
    <t>Калининградская область</t>
  </si>
  <si>
    <t>ОФС-</t>
  </si>
  <si>
    <t>Объем финансовых средств</t>
  </si>
  <si>
    <t xml:space="preserve">ЧУЗ - </t>
  </si>
  <si>
    <t>Частное учреждение здравоохранения</t>
  </si>
  <si>
    <t>МЦ-</t>
  </si>
  <si>
    <t>Мецицинский центр</t>
  </si>
  <si>
    <t xml:space="preserve">ООО - </t>
  </si>
  <si>
    <t>Общество с ограниченной ответственностью</t>
  </si>
  <si>
    <t>АНО ЦОП ДП-</t>
  </si>
  <si>
    <t xml:space="preserve">Автономная некоммерческая организация центр офтальмологической помощи Детям и </t>
  </si>
  <si>
    <t>ЗАО -</t>
  </si>
  <si>
    <t>Закрытое акционерное общество</t>
  </si>
  <si>
    <t xml:space="preserve">Подросткам </t>
  </si>
  <si>
    <t>ФГУ-</t>
  </si>
  <si>
    <t xml:space="preserve">Федеральное государственное учреждение </t>
  </si>
  <si>
    <t>МСЧ МВД-</t>
  </si>
  <si>
    <t>Медицинская санитарная часть Министерства внутренних дел</t>
  </si>
  <si>
    <t>ФГБУ -</t>
  </si>
  <si>
    <t xml:space="preserve">Федеральное государственное бюджетное учреждение </t>
  </si>
  <si>
    <t>БФ-</t>
  </si>
  <si>
    <t>Балтийский флот</t>
  </si>
  <si>
    <t>ФГБУЗ -</t>
  </si>
  <si>
    <t>Федеральное государственное бюджетное учреждение здравоохранения</t>
  </si>
  <si>
    <t>МЗ РФ-</t>
  </si>
  <si>
    <t>Министерство здравоохранения Российской федерации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</si>
  <si>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</si>
  <si>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</si>
  <si>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</si>
  <si>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</si>
  <si>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ГБУ КО "Региональный перинатальный центр"</t>
  </si>
  <si>
    <t xml:space="preserve">к Выписке из Протокола заседания № 2 </t>
  </si>
  <si>
    <t>Комиссии от 29.02.2024 года</t>
  </si>
  <si>
    <t xml:space="preserve">Приложение №21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</si>
</sst>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  <numFmt numFmtId="167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5" fillId="0" borderId="0" applyNumberFormat="0" applyFont="0" applyFill="0" applyBorder="0" applyAlignment="0" applyProtection="0">
      <alignment vertical="top"/>
    </xf>
  </cellStyleXfs>
  <cellXfs count="94">
    <xf numFmtId="0" fontId="0" fillId="0" borderId="0" xfId="0"/>
    <xf numFmtId="0" fontId="3" fillId="0" borderId="0" xfId="2" applyFont="1" applyAlignment="1">
      <alignment vertical="top"/>
    </xf>
    <xf numFmtId="0" fontId="3" fillId="0" borderId="0" xfId="2" applyFont="1" applyAlignment="1">
      <alignment horizontal="left" vertical="top"/>
    </xf>
    <xf numFmtId="3" fontId="3" fillId="0" borderId="0" xfId="2" applyNumberFormat="1" applyFont="1" applyAlignment="1">
      <alignment horizontal="center" vertical="top"/>
    </xf>
    <xf numFmtId="3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horizontal="center" vertical="top"/>
    </xf>
    <xf numFmtId="164" fontId="3" fillId="0" borderId="0" xfId="2" applyNumberFormat="1" applyFont="1" applyAlignment="1">
      <alignment horizontal="right" vertical="center"/>
    </xf>
    <xf numFmtId="0" fontId="3" fillId="0" borderId="5" xfId="3" applyFont="1" applyBorder="1" applyAlignment="1">
      <alignment horizontal="center" vertical="top" wrapText="1"/>
    </xf>
    <xf numFmtId="0" fontId="3" fillId="0" borderId="6" xfId="3" applyFont="1" applyBorder="1" applyAlignment="1">
      <alignment horizontal="left" vertical="top"/>
    </xf>
    <xf numFmtId="0" fontId="3" fillId="0" borderId="7" xfId="3" applyFont="1" applyBorder="1" applyAlignment="1">
      <alignment vertical="top" wrapText="1"/>
    </xf>
    <xf numFmtId="4" fontId="3" fillId="0" borderId="0" xfId="2" applyNumberFormat="1" applyFont="1" applyAlignment="1">
      <alignment vertical="top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left" vertical="top"/>
    </xf>
    <xf numFmtId="0" fontId="6" fillId="0" borderId="0" xfId="2" applyFont="1" applyAlignment="1">
      <alignment vertical="top"/>
    </xf>
    <xf numFmtId="0" fontId="8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/>
    </xf>
    <xf numFmtId="0" fontId="8" fillId="0" borderId="0" xfId="2" applyFont="1" applyAlignment="1">
      <alignment vertical="top"/>
    </xf>
    <xf numFmtId="0" fontId="9" fillId="0" borderId="1" xfId="2" applyFont="1" applyBorder="1" applyAlignment="1">
      <alignment vertical="top"/>
    </xf>
    <xf numFmtId="0" fontId="9" fillId="0" borderId="1" xfId="2" applyFont="1" applyBorder="1" applyAlignment="1">
      <alignment horizontal="left" vertical="top"/>
    </xf>
    <xf numFmtId="0" fontId="9" fillId="0" borderId="0" xfId="2" applyFont="1" applyAlignment="1">
      <alignment vertical="top"/>
    </xf>
    <xf numFmtId="0" fontId="10" fillId="0" borderId="1" xfId="2" applyFont="1" applyBorder="1" applyAlignment="1">
      <alignment vertical="top"/>
    </xf>
    <xf numFmtId="0" fontId="10" fillId="0" borderId="1" xfId="2" applyFont="1" applyBorder="1" applyAlignment="1">
      <alignment horizontal="left" vertical="top"/>
    </xf>
    <xf numFmtId="0" fontId="11" fillId="0" borderId="0" xfId="2" applyFont="1" applyAlignment="1">
      <alignment vertical="top"/>
    </xf>
    <xf numFmtId="0" fontId="11" fillId="0" borderId="0" xfId="2" applyFont="1" applyAlignment="1">
      <alignment horizontal="left" vertical="top"/>
    </xf>
    <xf numFmtId="165" fontId="6" fillId="0" borderId="4" xfId="3" applyNumberFormat="1" applyFont="1" applyBorder="1" applyAlignment="1">
      <alignment horizontal="center" vertical="top" wrapText="1"/>
    </xf>
    <xf numFmtId="0" fontId="12" fillId="0" borderId="7" xfId="3" applyFont="1" applyBorder="1" applyAlignment="1">
      <alignment vertical="top" wrapText="1"/>
    </xf>
    <xf numFmtId="0" fontId="6" fillId="0" borderId="0" xfId="2" applyFont="1" applyAlignment="1">
      <alignment horizontal="left" vertical="top"/>
    </xf>
    <xf numFmtId="0" fontId="6" fillId="0" borderId="1" xfId="4" applyFont="1" applyBorder="1" applyAlignment="1">
      <alignment horizontal="left" vertical="center" wrapText="1"/>
    </xf>
    <xf numFmtId="3" fontId="6" fillId="0" borderId="1" xfId="2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0" fontId="9" fillId="0" borderId="1" xfId="4" applyFont="1" applyBorder="1" applyAlignment="1">
      <alignment horizontal="left" vertical="center" wrapText="1"/>
    </xf>
    <xf numFmtId="166" fontId="6" fillId="0" borderId="1" xfId="5" applyNumberFormat="1" applyFont="1" applyFill="1" applyBorder="1" applyAlignment="1">
      <alignment horizontal="center" vertical="center"/>
    </xf>
    <xf numFmtId="0" fontId="10" fillId="0" borderId="1" xfId="4" applyFont="1" applyBorder="1" applyAlignment="1">
      <alignment horizontal="left" vertical="center" wrapText="1"/>
    </xf>
    <xf numFmtId="166" fontId="10" fillId="0" borderId="1" xfId="5" applyNumberFormat="1" applyFont="1" applyFill="1" applyBorder="1" applyAlignment="1">
      <alignment horizontal="center" vertical="center"/>
    </xf>
    <xf numFmtId="3" fontId="10" fillId="0" borderId="1" xfId="5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vertical="top"/>
    </xf>
    <xf numFmtId="4" fontId="3" fillId="0" borderId="0" xfId="2" applyNumberFormat="1" applyFont="1" applyAlignment="1">
      <alignment horizontal="right" vertical="top"/>
    </xf>
    <xf numFmtId="0" fontId="13" fillId="0" borderId="7" xfId="3" applyFont="1" applyBorder="1" applyAlignment="1">
      <alignment vertical="top" wrapText="1"/>
    </xf>
    <xf numFmtId="0" fontId="5" fillId="0" borderId="0" xfId="2" applyFont="1" applyAlignment="1">
      <alignment horizontal="center" vertical="center" wrapText="1"/>
    </xf>
    <xf numFmtId="0" fontId="5" fillId="0" borderId="0" xfId="4" applyFont="1" applyAlignment="1">
      <alignment horizontal="center" vertical="top"/>
    </xf>
    <xf numFmtId="3" fontId="6" fillId="0" borderId="1" xfId="7" applyNumberFormat="1" applyFont="1" applyBorder="1" applyAlignment="1">
      <alignment horizontal="center" vertical="center" wrapText="1"/>
    </xf>
    <xf numFmtId="4" fontId="6" fillId="0" borderId="1" xfId="7" applyNumberFormat="1" applyFont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" fontId="8" fillId="0" borderId="1" xfId="8" applyNumberFormat="1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" fontId="9" fillId="0" borderId="1" xfId="8" applyNumberFormat="1" applyFont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 wrapText="1"/>
    </xf>
    <xf numFmtId="4" fontId="10" fillId="0" borderId="1" xfId="8" applyNumberFormat="1" applyFont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43" fontId="3" fillId="0" borderId="1" xfId="2" applyNumberFormat="1" applyFont="1" applyBorder="1" applyAlignment="1">
      <alignment horizontal="center" vertical="center"/>
    </xf>
    <xf numFmtId="3" fontId="3" fillId="0" borderId="1" xfId="5" applyNumberFormat="1" applyFont="1" applyFill="1" applyBorder="1" applyAlignment="1">
      <alignment horizontal="center" vertical="center"/>
    </xf>
    <xf numFmtId="4" fontId="3" fillId="0" borderId="1" xfId="5" applyNumberFormat="1" applyFont="1" applyFill="1" applyBorder="1" applyAlignment="1">
      <alignment horizontal="center" vertical="center"/>
    </xf>
    <xf numFmtId="166" fontId="3" fillId="0" borderId="1" xfId="2" applyNumberFormat="1" applyFont="1" applyBorder="1" applyAlignment="1">
      <alignment horizontal="center" vertical="center"/>
    </xf>
    <xf numFmtId="3" fontId="3" fillId="3" borderId="1" xfId="2" applyNumberFormat="1" applyFont="1" applyFill="1" applyBorder="1" applyAlignment="1">
      <alignment horizontal="center" vertical="center"/>
    </xf>
    <xf numFmtId="4" fontId="3" fillId="3" borderId="1" xfId="2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center" vertical="center"/>
    </xf>
    <xf numFmtId="4" fontId="6" fillId="0" borderId="1" xfId="8" applyNumberFormat="1" applyFont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center" vertical="center" wrapText="1"/>
    </xf>
    <xf numFmtId="166" fontId="9" fillId="0" borderId="1" xfId="5" applyNumberFormat="1" applyFont="1" applyFill="1" applyBorder="1" applyAlignment="1">
      <alignment horizontal="center" vertical="center"/>
    </xf>
    <xf numFmtId="4" fontId="9" fillId="0" borderId="1" xfId="2" applyNumberFormat="1" applyFont="1" applyBorder="1" applyAlignment="1">
      <alignment horizontal="center" vertical="center"/>
    </xf>
    <xf numFmtId="3" fontId="9" fillId="0" borderId="1" xfId="5" applyNumberFormat="1" applyFont="1" applyFill="1" applyBorder="1" applyAlignment="1">
      <alignment horizontal="center" vertical="center"/>
    </xf>
    <xf numFmtId="0" fontId="14" fillId="0" borderId="6" xfId="3" applyFont="1" applyBorder="1" applyAlignment="1">
      <alignment horizontal="left" vertical="top"/>
    </xf>
    <xf numFmtId="3" fontId="10" fillId="3" borderId="1" xfId="2" applyNumberFormat="1" applyFont="1" applyFill="1" applyBorder="1" applyAlignment="1">
      <alignment horizontal="center" vertical="center"/>
    </xf>
    <xf numFmtId="4" fontId="10" fillId="3" borderId="1" xfId="2" applyNumberFormat="1" applyFont="1" applyFill="1" applyBorder="1" applyAlignment="1">
      <alignment horizontal="center" vertical="center"/>
    </xf>
    <xf numFmtId="3" fontId="3" fillId="0" borderId="0" xfId="2" applyNumberFormat="1" applyFont="1" applyAlignment="1">
      <alignment horizontal="center"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horizontal="left" vertical="center"/>
    </xf>
    <xf numFmtId="166" fontId="11" fillId="0" borderId="0" xfId="2" applyNumberFormat="1" applyFont="1" applyAlignment="1">
      <alignment horizontal="left" vertical="center"/>
    </xf>
    <xf numFmtId="4" fontId="3" fillId="0" borderId="0" xfId="9" applyNumberFormat="1" applyFont="1" applyFill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165" fontId="16" fillId="0" borderId="1" xfId="7" applyNumberFormat="1" applyFont="1" applyBorder="1" applyAlignment="1">
      <alignment horizontal="center" vertical="top" wrapText="1"/>
    </xf>
    <xf numFmtId="0" fontId="5" fillId="0" borderId="8" xfId="4" applyFont="1" applyBorder="1" applyAlignment="1">
      <alignment horizontal="center" vertical="top"/>
    </xf>
    <xf numFmtId="0" fontId="6" fillId="0" borderId="1" xfId="4" applyFont="1" applyBorder="1" applyAlignment="1">
      <alignment horizontal="left" vertical="center" wrapText="1"/>
    </xf>
    <xf numFmtId="0" fontId="6" fillId="0" borderId="1" xfId="4" applyFont="1" applyBorder="1" applyAlignment="1">
      <alignment horizontal="center" vertical="center" wrapText="1"/>
    </xf>
    <xf numFmtId="165" fontId="6" fillId="0" borderId="2" xfId="3" applyNumberFormat="1" applyFont="1" applyBorder="1" applyAlignment="1">
      <alignment horizontal="center" vertical="top" wrapText="1"/>
    </xf>
    <xf numFmtId="165" fontId="6" fillId="0" borderId="3" xfId="3" applyNumberFormat="1" applyFont="1" applyBorder="1" applyAlignment="1">
      <alignment horizontal="center" vertical="top" wrapText="1"/>
    </xf>
    <xf numFmtId="165" fontId="6" fillId="0" borderId="1" xfId="3" applyNumberFormat="1" applyFont="1" applyBorder="1" applyAlignment="1">
      <alignment horizontal="center" vertical="top" wrapText="1"/>
    </xf>
    <xf numFmtId="165" fontId="6" fillId="0" borderId="1" xfId="7" applyNumberFormat="1" applyFont="1" applyBorder="1" applyAlignment="1">
      <alignment horizontal="center" vertical="center" wrapText="1"/>
    </xf>
    <xf numFmtId="165" fontId="6" fillId="0" borderId="2" xfId="3" applyNumberFormat="1" applyFont="1" applyBorder="1" applyAlignment="1">
      <alignment horizontal="center" vertical="center" wrapText="1"/>
    </xf>
    <xf numFmtId="165" fontId="6" fillId="0" borderId="3" xfId="3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6" xr:uid="{00000000-0005-0000-0000-000001000000}"/>
    <cellStyle name="Обычный 2 2" xfId="8" xr:uid="{817FF4FD-1BE2-4CFF-BE2C-69DF29868401}"/>
    <cellStyle name="Обычный 3" xfId="9" xr:uid="{D32BC0CF-77D8-4D6F-8730-5F8BE4E6FA84}"/>
    <cellStyle name="Обычный 3 4" xfId="3" xr:uid="{00000000-0005-0000-0000-000002000000}"/>
    <cellStyle name="Обычный 3 4 2" xfId="7" xr:uid="{2D42B5AC-92CD-4BB6-B2A7-A84553000AEF}"/>
    <cellStyle name="Обычный 4" xfId="4" xr:uid="{00000000-0005-0000-0000-000003000000}"/>
    <cellStyle name="Обычный 6" xfId="2" xr:uid="{00000000-0005-0000-0000-000004000000}"/>
    <cellStyle name="Финансовый" xfId="1" builtinId="3"/>
    <cellStyle name="Финансовый 5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FE8AA-D897-4974-A998-3AF5947541DC}">
  <sheetPr>
    <pageSetUpPr fitToPage="1"/>
  </sheetPr>
  <dimension ref="A1:P70"/>
  <sheetViews>
    <sheetView tabSelected="1" zoomScale="90" zoomScaleNormal="90" workbookViewId="0">
      <pane xSplit="3" ySplit="11" topLeftCell="D12" activePane="bottomRight" state="frozen"/>
      <selection pane="topRight" activeCell="D1" sqref="D1"/>
      <selection pane="bottomLeft" activeCell="A8" sqref="A8"/>
      <selection pane="bottomRight" activeCell="M1" sqref="M1"/>
    </sheetView>
  </sheetViews>
  <sheetFormatPr defaultRowHeight="15.75" x14ac:dyDescent="0.25"/>
  <cols>
    <col min="1" max="1" width="6.7109375" style="1" customWidth="1"/>
    <col min="2" max="2" width="10.28515625" style="2" hidden="1" customWidth="1"/>
    <col min="3" max="3" width="45.5703125" style="1" customWidth="1"/>
    <col min="4" max="4" width="13.5703125" style="3" customWidth="1"/>
    <col min="5" max="5" width="15.5703125" style="4" customWidth="1"/>
    <col min="6" max="6" width="8.7109375" style="3" customWidth="1"/>
    <col min="7" max="7" width="15.5703125" style="3" customWidth="1"/>
    <col min="8" max="8" width="10.42578125" style="5" customWidth="1"/>
    <col min="9" max="9" width="13.42578125" style="5" customWidth="1"/>
    <col min="10" max="10" width="9.140625" style="5" customWidth="1"/>
    <col min="11" max="11" width="12" style="1" customWidth="1"/>
    <col min="12" max="12" width="7.5703125" style="1" customWidth="1"/>
    <col min="13" max="13" width="12" style="1" customWidth="1"/>
    <col min="14" max="14" width="6.42578125" style="1" customWidth="1"/>
    <col min="15" max="15" width="9.140625" style="1"/>
    <col min="16" max="16" width="14.85546875" style="1" bestFit="1" customWidth="1"/>
    <col min="17" max="16384" width="9.140625" style="1"/>
  </cols>
  <sheetData>
    <row r="1" spans="1:16" ht="17.25" customHeight="1" x14ac:dyDescent="0.25">
      <c r="M1" s="82" t="s">
        <v>110</v>
      </c>
    </row>
    <row r="2" spans="1:16" ht="17.25" customHeight="1" x14ac:dyDescent="0.25">
      <c r="M2" s="82" t="s">
        <v>108</v>
      </c>
    </row>
    <row r="3" spans="1:16" ht="17.25" customHeight="1" x14ac:dyDescent="0.25">
      <c r="M3" s="82" t="s">
        <v>109</v>
      </c>
    </row>
    <row r="4" spans="1:16" ht="17.25" customHeight="1" x14ac:dyDescent="0.25"/>
    <row r="5" spans="1:16" ht="17.25" customHeight="1" x14ac:dyDescent="0.25">
      <c r="B5" s="26"/>
      <c r="L5" s="6"/>
      <c r="M5" s="82" t="s">
        <v>50</v>
      </c>
    </row>
    <row r="6" spans="1:16" ht="17.25" customHeight="1" x14ac:dyDescent="0.25">
      <c r="L6" s="6"/>
      <c r="M6" s="82" t="s">
        <v>58</v>
      </c>
    </row>
    <row r="7" spans="1:16" ht="17.25" customHeight="1" x14ac:dyDescent="0.25">
      <c r="L7" s="6"/>
      <c r="M7" s="82" t="s">
        <v>59</v>
      </c>
    </row>
    <row r="8" spans="1:16" ht="37.5" customHeight="1" x14ac:dyDescent="0.25">
      <c r="A8" s="83" t="s">
        <v>69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6" ht="20.25" customHeight="1" x14ac:dyDescent="0.25">
      <c r="A9" s="85" t="s">
        <v>0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41"/>
      <c r="M9" s="41"/>
    </row>
    <row r="10" spans="1:16" ht="36" customHeight="1" x14ac:dyDescent="0.25">
      <c r="A10" s="86" t="s">
        <v>1</v>
      </c>
      <c r="B10" s="87" t="s">
        <v>2</v>
      </c>
      <c r="C10" s="87" t="s">
        <v>3</v>
      </c>
      <c r="D10" s="88" t="s">
        <v>4</v>
      </c>
      <c r="E10" s="89"/>
      <c r="F10" s="89" t="s">
        <v>5</v>
      </c>
      <c r="G10" s="90"/>
      <c r="H10" s="89" t="s">
        <v>51</v>
      </c>
      <c r="I10" s="90"/>
      <c r="J10" s="89" t="s">
        <v>6</v>
      </c>
      <c r="K10" s="90"/>
      <c r="L10" s="84" t="s">
        <v>61</v>
      </c>
      <c r="M10" s="84"/>
    </row>
    <row r="11" spans="1:16" ht="31.5" x14ac:dyDescent="0.25">
      <c r="A11" s="86"/>
      <c r="B11" s="87"/>
      <c r="C11" s="87"/>
      <c r="D11" s="24" t="s">
        <v>7</v>
      </c>
      <c r="E11" s="24" t="s">
        <v>8</v>
      </c>
      <c r="F11" s="24" t="s">
        <v>7</v>
      </c>
      <c r="G11" s="24" t="s">
        <v>8</v>
      </c>
      <c r="H11" s="24" t="s">
        <v>7</v>
      </c>
      <c r="I11" s="24" t="s">
        <v>8</v>
      </c>
      <c r="J11" s="24" t="s">
        <v>7</v>
      </c>
      <c r="K11" s="24" t="s">
        <v>8</v>
      </c>
      <c r="L11" s="42" t="s">
        <v>7</v>
      </c>
      <c r="M11" s="43" t="s">
        <v>8</v>
      </c>
    </row>
    <row r="12" spans="1:16" ht="15" customHeight="1" x14ac:dyDescent="0.25">
      <c r="A12" s="7">
        <v>1</v>
      </c>
      <c r="B12" s="8">
        <v>390470</v>
      </c>
      <c r="C12" s="9" t="s">
        <v>42</v>
      </c>
      <c r="D12" s="57">
        <v>9669</v>
      </c>
      <c r="E12" s="58">
        <v>597580.29857000045</v>
      </c>
      <c r="F12" s="57">
        <v>5206</v>
      </c>
      <c r="G12" s="58">
        <v>424425.56663000048</v>
      </c>
      <c r="H12" s="57">
        <v>232</v>
      </c>
      <c r="I12" s="58">
        <v>13636.600549999999</v>
      </c>
      <c r="J12" s="60"/>
      <c r="K12" s="61"/>
      <c r="L12" s="60"/>
      <c r="M12" s="61"/>
      <c r="N12" s="10"/>
      <c r="P12" s="37"/>
    </row>
    <row r="13" spans="1:16" ht="15" customHeight="1" x14ac:dyDescent="0.25">
      <c r="A13" s="7">
        <v>2</v>
      </c>
      <c r="B13" s="8">
        <v>390800</v>
      </c>
      <c r="C13" s="9" t="s">
        <v>43</v>
      </c>
      <c r="D13" s="57">
        <v>2467</v>
      </c>
      <c r="E13" s="58">
        <v>28056.573069999664</v>
      </c>
      <c r="F13" s="57"/>
      <c r="G13" s="59"/>
      <c r="H13" s="62"/>
      <c r="I13" s="62"/>
      <c r="J13" s="57"/>
      <c r="K13" s="58"/>
      <c r="L13" s="57"/>
      <c r="M13" s="58"/>
      <c r="N13" s="10"/>
    </row>
    <row r="14" spans="1:16" ht="15" customHeight="1" x14ac:dyDescent="0.25">
      <c r="A14" s="7">
        <v>3</v>
      </c>
      <c r="B14" s="8">
        <v>390930</v>
      </c>
      <c r="C14" s="9" t="s">
        <v>107</v>
      </c>
      <c r="D14" s="57">
        <v>441</v>
      </c>
      <c r="E14" s="58">
        <v>8321.4504400000333</v>
      </c>
      <c r="F14" s="57"/>
      <c r="G14" s="59"/>
      <c r="H14" s="62"/>
      <c r="I14" s="62"/>
      <c r="J14" s="57"/>
      <c r="K14" s="58"/>
      <c r="L14" s="57"/>
      <c r="M14" s="58"/>
      <c r="N14" s="10"/>
    </row>
    <row r="15" spans="1:16" ht="15" customHeight="1" x14ac:dyDescent="0.25">
      <c r="A15" s="7">
        <v>4</v>
      </c>
      <c r="B15" s="8">
        <v>391100</v>
      </c>
      <c r="C15" s="9" t="s">
        <v>45</v>
      </c>
      <c r="D15" s="57">
        <v>957</v>
      </c>
      <c r="E15" s="58">
        <v>144447.54776999907</v>
      </c>
      <c r="F15" s="57"/>
      <c r="G15" s="59"/>
      <c r="H15" s="62"/>
      <c r="I15" s="62"/>
      <c r="J15" s="57"/>
      <c r="K15" s="58"/>
      <c r="L15" s="57"/>
      <c r="M15" s="58"/>
      <c r="N15" s="10"/>
    </row>
    <row r="16" spans="1:16" ht="30.75" customHeight="1" x14ac:dyDescent="0.25">
      <c r="A16" s="7">
        <v>5</v>
      </c>
      <c r="B16" s="8">
        <v>390762</v>
      </c>
      <c r="C16" s="9" t="s">
        <v>46</v>
      </c>
      <c r="D16" s="57">
        <v>494</v>
      </c>
      <c r="E16" s="58">
        <v>13071.401399999915</v>
      </c>
      <c r="F16" s="57"/>
      <c r="G16" s="59"/>
      <c r="H16" s="62"/>
      <c r="I16" s="62"/>
      <c r="J16" s="57"/>
      <c r="K16" s="58"/>
      <c r="L16" s="57">
        <v>494</v>
      </c>
      <c r="M16" s="58">
        <v>13071.401399999915</v>
      </c>
      <c r="N16" s="10"/>
    </row>
    <row r="17" spans="1:14" ht="28.5" customHeight="1" x14ac:dyDescent="0.25">
      <c r="A17" s="7">
        <v>6</v>
      </c>
      <c r="B17" s="8">
        <v>390050</v>
      </c>
      <c r="C17" s="9" t="s">
        <v>47</v>
      </c>
      <c r="D17" s="57">
        <v>1194</v>
      </c>
      <c r="E17" s="58">
        <v>21505.260059999946</v>
      </c>
      <c r="F17" s="57"/>
      <c r="G17" s="59"/>
      <c r="H17" s="62"/>
      <c r="I17" s="62"/>
      <c r="J17" s="57"/>
      <c r="K17" s="58"/>
      <c r="L17" s="57"/>
      <c r="M17" s="58"/>
      <c r="N17" s="10"/>
    </row>
    <row r="18" spans="1:14" ht="15" customHeight="1" x14ac:dyDescent="0.25">
      <c r="A18" s="7">
        <v>7</v>
      </c>
      <c r="B18" s="8">
        <v>390890</v>
      </c>
      <c r="C18" s="9" t="s">
        <v>52</v>
      </c>
      <c r="D18" s="57">
        <v>1858</v>
      </c>
      <c r="E18" s="58">
        <v>26769.004119999649</v>
      </c>
      <c r="F18" s="57"/>
      <c r="G18" s="59"/>
      <c r="H18" s="62"/>
      <c r="I18" s="62"/>
      <c r="J18" s="57"/>
      <c r="K18" s="58"/>
      <c r="L18" s="57"/>
      <c r="M18" s="58"/>
      <c r="N18" s="10"/>
    </row>
    <row r="19" spans="1:14" ht="15" customHeight="1" x14ac:dyDescent="0.25">
      <c r="A19" s="7">
        <v>8</v>
      </c>
      <c r="B19" s="8">
        <v>390100</v>
      </c>
      <c r="C19" s="9" t="s">
        <v>9</v>
      </c>
      <c r="D19" s="57">
        <v>2047</v>
      </c>
      <c r="E19" s="58">
        <v>28468.140780000136</v>
      </c>
      <c r="F19" s="57"/>
      <c r="G19" s="59"/>
      <c r="H19" s="62"/>
      <c r="I19" s="62"/>
      <c r="J19" s="57"/>
      <c r="K19" s="58"/>
      <c r="L19" s="57"/>
      <c r="M19" s="58"/>
      <c r="N19" s="10"/>
    </row>
    <row r="20" spans="1:14" ht="15" customHeight="1" x14ac:dyDescent="0.25">
      <c r="A20" s="7">
        <v>9</v>
      </c>
      <c r="B20" s="8">
        <v>390090</v>
      </c>
      <c r="C20" s="9" t="s">
        <v>10</v>
      </c>
      <c r="D20" s="57">
        <v>2543</v>
      </c>
      <c r="E20" s="58">
        <v>36768.443529999313</v>
      </c>
      <c r="F20" s="57"/>
      <c r="G20" s="59"/>
      <c r="H20" s="62"/>
      <c r="I20" s="62"/>
      <c r="J20" s="57"/>
      <c r="K20" s="58"/>
      <c r="L20" s="57"/>
      <c r="M20" s="58"/>
      <c r="N20" s="10"/>
    </row>
    <row r="21" spans="1:14" ht="15" customHeight="1" x14ac:dyDescent="0.25">
      <c r="A21" s="7">
        <v>10</v>
      </c>
      <c r="B21" s="8">
        <v>390400</v>
      </c>
      <c r="C21" s="9" t="s">
        <v>11</v>
      </c>
      <c r="D21" s="57">
        <v>3679</v>
      </c>
      <c r="E21" s="58">
        <v>55565.152270000202</v>
      </c>
      <c r="F21" s="57"/>
      <c r="G21" s="59"/>
      <c r="H21" s="62"/>
      <c r="I21" s="62"/>
      <c r="J21" s="57"/>
      <c r="K21" s="58"/>
      <c r="L21" s="57"/>
      <c r="M21" s="58"/>
      <c r="N21" s="10"/>
    </row>
    <row r="22" spans="1:14" ht="15" customHeight="1" x14ac:dyDescent="0.25">
      <c r="A22" s="7">
        <v>11</v>
      </c>
      <c r="B22" s="8">
        <v>390110</v>
      </c>
      <c r="C22" s="9" t="s">
        <v>12</v>
      </c>
      <c r="D22" s="57">
        <v>705</v>
      </c>
      <c r="E22" s="58">
        <v>9490.5102200000474</v>
      </c>
      <c r="F22" s="57"/>
      <c r="G22" s="59"/>
      <c r="H22" s="62"/>
      <c r="I22" s="62"/>
      <c r="J22" s="57"/>
      <c r="K22" s="58"/>
      <c r="L22" s="57"/>
      <c r="M22" s="58"/>
      <c r="N22" s="10"/>
    </row>
    <row r="23" spans="1:14" ht="15" customHeight="1" x14ac:dyDescent="0.25">
      <c r="A23" s="7">
        <v>12</v>
      </c>
      <c r="B23" s="8">
        <v>390130</v>
      </c>
      <c r="C23" s="9" t="s">
        <v>13</v>
      </c>
      <c r="D23" s="57">
        <v>449</v>
      </c>
      <c r="E23" s="58">
        <v>5926.9254999999866</v>
      </c>
      <c r="F23" s="57"/>
      <c r="G23" s="59"/>
      <c r="H23" s="62"/>
      <c r="I23" s="59"/>
      <c r="J23" s="57"/>
      <c r="K23" s="58"/>
      <c r="L23" s="57"/>
      <c r="M23" s="58"/>
      <c r="N23" s="10"/>
    </row>
    <row r="24" spans="1:14" ht="15" customHeight="1" x14ac:dyDescent="0.25">
      <c r="A24" s="7">
        <v>13</v>
      </c>
      <c r="B24" s="8">
        <v>390680</v>
      </c>
      <c r="C24" s="9" t="s">
        <v>14</v>
      </c>
      <c r="D24" s="57">
        <v>1220</v>
      </c>
      <c r="E24" s="58">
        <v>13954.875049999995</v>
      </c>
      <c r="F24" s="57"/>
      <c r="G24" s="59"/>
      <c r="H24" s="62"/>
      <c r="I24" s="62"/>
      <c r="J24" s="57"/>
      <c r="K24" s="58"/>
      <c r="L24" s="57"/>
      <c r="M24" s="58"/>
      <c r="N24" s="10"/>
    </row>
    <row r="25" spans="1:14" ht="30.75" customHeight="1" x14ac:dyDescent="0.25">
      <c r="A25" s="7">
        <v>14</v>
      </c>
      <c r="B25" s="8">
        <v>390440</v>
      </c>
      <c r="C25" s="9" t="s">
        <v>15</v>
      </c>
      <c r="D25" s="57">
        <v>2851</v>
      </c>
      <c r="E25" s="58">
        <v>95967.406720000377</v>
      </c>
      <c r="F25" s="57">
        <v>1242</v>
      </c>
      <c r="G25" s="58">
        <v>72911.936440000107</v>
      </c>
      <c r="H25" s="62"/>
      <c r="I25" s="62"/>
      <c r="J25" s="57"/>
      <c r="K25" s="58"/>
      <c r="L25" s="57">
        <v>99</v>
      </c>
      <c r="M25" s="58">
        <v>2449.5864000000015</v>
      </c>
      <c r="N25" s="10"/>
    </row>
    <row r="26" spans="1:14" ht="15" customHeight="1" x14ac:dyDescent="0.25">
      <c r="A26" s="7">
        <v>15</v>
      </c>
      <c r="B26" s="8">
        <v>390200</v>
      </c>
      <c r="C26" s="9" t="s">
        <v>16</v>
      </c>
      <c r="D26" s="57">
        <v>1823</v>
      </c>
      <c r="E26" s="58">
        <v>27582.650700000093</v>
      </c>
      <c r="F26" s="57"/>
      <c r="G26" s="59"/>
      <c r="H26" s="62"/>
      <c r="I26" s="62"/>
      <c r="J26" s="57"/>
      <c r="K26" s="58"/>
      <c r="L26" s="57"/>
      <c r="M26" s="58"/>
      <c r="N26" s="10"/>
    </row>
    <row r="27" spans="1:14" ht="15" customHeight="1" x14ac:dyDescent="0.25">
      <c r="A27" s="7">
        <v>16</v>
      </c>
      <c r="B27" s="8">
        <v>390160</v>
      </c>
      <c r="C27" s="9" t="s">
        <v>17</v>
      </c>
      <c r="D27" s="57">
        <v>2246</v>
      </c>
      <c r="E27" s="58">
        <v>32800.149270000125</v>
      </c>
      <c r="F27" s="57"/>
      <c r="G27" s="59"/>
      <c r="H27" s="62"/>
      <c r="I27" s="62"/>
      <c r="J27" s="57"/>
      <c r="K27" s="58"/>
      <c r="L27" s="57"/>
      <c r="M27" s="58"/>
      <c r="N27" s="10"/>
    </row>
    <row r="28" spans="1:14" ht="15" customHeight="1" x14ac:dyDescent="0.25">
      <c r="A28" s="7">
        <v>17</v>
      </c>
      <c r="B28" s="8">
        <v>390210</v>
      </c>
      <c r="C28" s="9" t="s">
        <v>18</v>
      </c>
      <c r="D28" s="57">
        <v>923</v>
      </c>
      <c r="E28" s="58">
        <v>13383.252430000048</v>
      </c>
      <c r="F28" s="57"/>
      <c r="G28" s="59"/>
      <c r="H28" s="62"/>
      <c r="I28" s="62"/>
      <c r="J28" s="57"/>
      <c r="K28" s="58"/>
      <c r="L28" s="57"/>
      <c r="M28" s="58"/>
      <c r="N28" s="10"/>
    </row>
    <row r="29" spans="1:14" ht="15" customHeight="1" x14ac:dyDescent="0.25">
      <c r="A29" s="7">
        <v>18</v>
      </c>
      <c r="B29" s="8">
        <v>390220</v>
      </c>
      <c r="C29" s="9" t="s">
        <v>19</v>
      </c>
      <c r="D29" s="57">
        <v>1245</v>
      </c>
      <c r="E29" s="58">
        <v>17593.567280000094</v>
      </c>
      <c r="F29" s="57"/>
      <c r="G29" s="59"/>
      <c r="H29" s="62"/>
      <c r="I29" s="62"/>
      <c r="J29" s="57"/>
      <c r="K29" s="58"/>
      <c r="L29" s="57"/>
      <c r="M29" s="58"/>
      <c r="N29" s="10"/>
    </row>
    <row r="30" spans="1:14" ht="15" customHeight="1" x14ac:dyDescent="0.25">
      <c r="A30" s="7">
        <v>19</v>
      </c>
      <c r="B30" s="8">
        <v>390230</v>
      </c>
      <c r="C30" s="9" t="s">
        <v>20</v>
      </c>
      <c r="D30" s="57">
        <v>1058</v>
      </c>
      <c r="E30" s="58">
        <v>22476.28240000008</v>
      </c>
      <c r="F30" s="57">
        <v>248</v>
      </c>
      <c r="G30" s="58">
        <v>10852.748860000023</v>
      </c>
      <c r="H30" s="62"/>
      <c r="I30" s="62"/>
      <c r="J30" s="57"/>
      <c r="K30" s="58"/>
      <c r="L30" s="57"/>
      <c r="M30" s="58"/>
      <c r="N30" s="10"/>
    </row>
    <row r="31" spans="1:14" ht="15" customHeight="1" x14ac:dyDescent="0.25">
      <c r="A31" s="7">
        <v>20</v>
      </c>
      <c r="B31" s="8">
        <v>390240</v>
      </c>
      <c r="C31" s="9" t="s">
        <v>21</v>
      </c>
      <c r="D31" s="57">
        <v>1560</v>
      </c>
      <c r="E31" s="58">
        <v>26109.56518999971</v>
      </c>
      <c r="F31" s="57">
        <v>108</v>
      </c>
      <c r="G31" s="58">
        <v>3592.4744999999989</v>
      </c>
      <c r="H31" s="62"/>
      <c r="I31" s="62"/>
      <c r="J31" s="57"/>
      <c r="K31" s="58"/>
      <c r="L31" s="57"/>
      <c r="M31" s="58"/>
      <c r="N31" s="10"/>
    </row>
    <row r="32" spans="1:14" ht="15" customHeight="1" x14ac:dyDescent="0.25">
      <c r="A32" s="7">
        <v>21</v>
      </c>
      <c r="B32" s="8">
        <v>390290</v>
      </c>
      <c r="C32" s="9" t="s">
        <v>22</v>
      </c>
      <c r="D32" s="57">
        <v>562</v>
      </c>
      <c r="E32" s="58">
        <v>7964.7689400000027</v>
      </c>
      <c r="F32" s="57"/>
      <c r="G32" s="59"/>
      <c r="H32" s="62"/>
      <c r="I32" s="62"/>
      <c r="J32" s="57"/>
      <c r="K32" s="58"/>
      <c r="L32" s="57"/>
      <c r="M32" s="58"/>
      <c r="N32" s="10"/>
    </row>
    <row r="33" spans="1:14" ht="15" customHeight="1" x14ac:dyDescent="0.25">
      <c r="A33" s="7">
        <v>22</v>
      </c>
      <c r="B33" s="8">
        <v>390380</v>
      </c>
      <c r="C33" s="9" t="s">
        <v>23</v>
      </c>
      <c r="D33" s="57">
        <v>880</v>
      </c>
      <c r="E33" s="58">
        <v>13110.55445000008</v>
      </c>
      <c r="F33" s="57"/>
      <c r="G33" s="59"/>
      <c r="H33" s="62"/>
      <c r="I33" s="62"/>
      <c r="J33" s="57"/>
      <c r="K33" s="58"/>
      <c r="L33" s="57"/>
      <c r="M33" s="58"/>
      <c r="N33" s="10"/>
    </row>
    <row r="34" spans="1:14" ht="15" customHeight="1" x14ac:dyDescent="0.25">
      <c r="A34" s="7">
        <v>23</v>
      </c>
      <c r="B34" s="8">
        <v>390370</v>
      </c>
      <c r="C34" s="9" t="s">
        <v>24</v>
      </c>
      <c r="D34" s="57">
        <v>828</v>
      </c>
      <c r="E34" s="58">
        <v>11417.173060000099</v>
      </c>
      <c r="F34" s="57"/>
      <c r="G34" s="59"/>
      <c r="H34" s="62"/>
      <c r="I34" s="62"/>
      <c r="J34" s="57"/>
      <c r="K34" s="58"/>
      <c r="L34" s="57"/>
      <c r="M34" s="58"/>
      <c r="N34" s="10"/>
    </row>
    <row r="35" spans="1:14" ht="15" customHeight="1" x14ac:dyDescent="0.25">
      <c r="A35" s="7">
        <v>24</v>
      </c>
      <c r="B35" s="8">
        <v>390260</v>
      </c>
      <c r="C35" s="9" t="s">
        <v>25</v>
      </c>
      <c r="D35" s="57">
        <v>1476</v>
      </c>
      <c r="E35" s="58">
        <v>22191.390290000239</v>
      </c>
      <c r="F35" s="57"/>
      <c r="G35" s="59"/>
      <c r="H35" s="62"/>
      <c r="I35" s="62"/>
      <c r="J35" s="57"/>
      <c r="K35" s="58"/>
      <c r="L35" s="57"/>
      <c r="M35" s="58"/>
      <c r="N35" s="10"/>
    </row>
    <row r="36" spans="1:14" ht="15" customHeight="1" x14ac:dyDescent="0.25">
      <c r="A36" s="7">
        <v>25</v>
      </c>
      <c r="B36" s="8">
        <v>390250</v>
      </c>
      <c r="C36" s="9" t="s">
        <v>26</v>
      </c>
      <c r="D36" s="57">
        <v>622</v>
      </c>
      <c r="E36" s="58">
        <v>9445.2343999999885</v>
      </c>
      <c r="F36" s="57"/>
      <c r="G36" s="59"/>
      <c r="H36" s="62"/>
      <c r="I36" s="62"/>
      <c r="J36" s="57"/>
      <c r="K36" s="58"/>
      <c r="L36" s="57"/>
      <c r="M36" s="58"/>
      <c r="N36" s="10"/>
    </row>
    <row r="37" spans="1:14" ht="15" customHeight="1" x14ac:dyDescent="0.25">
      <c r="A37" s="7">
        <v>26</v>
      </c>
      <c r="B37" s="8">
        <v>390300</v>
      </c>
      <c r="C37" s="9" t="s">
        <v>27</v>
      </c>
      <c r="D37" s="57">
        <v>1153</v>
      </c>
      <c r="E37" s="58">
        <v>18532.924160000141</v>
      </c>
      <c r="F37" s="57"/>
      <c r="G37" s="59"/>
      <c r="H37" s="62"/>
      <c r="I37" s="62"/>
      <c r="J37" s="57"/>
      <c r="K37" s="58"/>
      <c r="L37" s="57"/>
      <c r="M37" s="58"/>
      <c r="N37" s="10"/>
    </row>
    <row r="38" spans="1:14" ht="15" customHeight="1" x14ac:dyDescent="0.25">
      <c r="A38" s="7">
        <v>27</v>
      </c>
      <c r="B38" s="8">
        <v>390480</v>
      </c>
      <c r="C38" s="9" t="s">
        <v>48</v>
      </c>
      <c r="D38" s="57">
        <v>1072</v>
      </c>
      <c r="E38" s="58">
        <v>15793.624090000023</v>
      </c>
      <c r="F38" s="57"/>
      <c r="G38" s="59"/>
      <c r="H38" s="62"/>
      <c r="I38" s="62"/>
      <c r="J38" s="57"/>
      <c r="K38" s="58"/>
      <c r="L38" s="57"/>
      <c r="M38" s="58"/>
      <c r="N38" s="10"/>
    </row>
    <row r="39" spans="1:14" ht="15" customHeight="1" x14ac:dyDescent="0.25">
      <c r="A39" s="7">
        <v>28</v>
      </c>
      <c r="B39" s="8">
        <v>390310</v>
      </c>
      <c r="C39" s="9" t="s">
        <v>28</v>
      </c>
      <c r="D39" s="57">
        <v>1406</v>
      </c>
      <c r="E39" s="58">
        <v>20764.417169999942</v>
      </c>
      <c r="F39" s="57"/>
      <c r="G39" s="59"/>
      <c r="H39" s="62"/>
      <c r="I39" s="62"/>
      <c r="J39" s="57"/>
      <c r="K39" s="58"/>
      <c r="L39" s="57"/>
      <c r="M39" s="58"/>
      <c r="N39" s="10"/>
    </row>
    <row r="40" spans="1:14" ht="15" customHeight="1" x14ac:dyDescent="0.25">
      <c r="A40" s="7">
        <v>29</v>
      </c>
      <c r="B40" s="8">
        <v>390320</v>
      </c>
      <c r="C40" s="9" t="s">
        <v>29</v>
      </c>
      <c r="D40" s="57">
        <v>1456</v>
      </c>
      <c r="E40" s="58">
        <v>22170.969510000235</v>
      </c>
      <c r="F40" s="57">
        <v>1</v>
      </c>
      <c r="G40" s="58">
        <v>14.12735</v>
      </c>
      <c r="H40" s="62"/>
      <c r="I40" s="62"/>
      <c r="J40" s="57"/>
      <c r="K40" s="58"/>
      <c r="L40" s="57"/>
      <c r="M40" s="58"/>
      <c r="N40" s="10"/>
    </row>
    <row r="41" spans="1:14" ht="15" customHeight="1" x14ac:dyDescent="0.25">
      <c r="A41" s="7">
        <v>30</v>
      </c>
      <c r="B41" s="8">
        <v>390180</v>
      </c>
      <c r="C41" s="9" t="s">
        <v>66</v>
      </c>
      <c r="D41" s="57">
        <v>992</v>
      </c>
      <c r="E41" s="58">
        <v>14917.676590000137</v>
      </c>
      <c r="F41" s="57"/>
      <c r="G41" s="59"/>
      <c r="H41" s="62"/>
      <c r="I41" s="62"/>
      <c r="J41" s="57"/>
      <c r="K41" s="58"/>
      <c r="L41" s="57"/>
      <c r="M41" s="58"/>
      <c r="N41" s="10"/>
    </row>
    <row r="42" spans="1:14" ht="15" customHeight="1" x14ac:dyDescent="0.25">
      <c r="A42" s="7">
        <v>31</v>
      </c>
      <c r="B42" s="8">
        <v>390270</v>
      </c>
      <c r="C42" s="9" t="s">
        <v>30</v>
      </c>
      <c r="D42" s="57">
        <v>1178</v>
      </c>
      <c r="E42" s="58">
        <v>16276.49732000005</v>
      </c>
      <c r="F42" s="57"/>
      <c r="G42" s="59"/>
      <c r="H42" s="62"/>
      <c r="I42" s="62"/>
      <c r="J42" s="57"/>
      <c r="K42" s="58"/>
      <c r="L42" s="57"/>
      <c r="M42" s="58"/>
      <c r="N42" s="10"/>
    </row>
    <row r="43" spans="1:14" ht="15" customHeight="1" x14ac:dyDescent="0.25">
      <c r="A43" s="7">
        <v>32</v>
      </c>
      <c r="B43" s="8">
        <v>390190</v>
      </c>
      <c r="C43" s="9" t="s">
        <v>31</v>
      </c>
      <c r="D43" s="57">
        <v>3695</v>
      </c>
      <c r="E43" s="58">
        <v>50034.372309999962</v>
      </c>
      <c r="F43" s="57">
        <v>0</v>
      </c>
      <c r="G43" s="58">
        <v>0</v>
      </c>
      <c r="H43" s="62"/>
      <c r="I43" s="62"/>
      <c r="J43" s="57"/>
      <c r="K43" s="58"/>
      <c r="L43" s="57"/>
      <c r="M43" s="58"/>
      <c r="N43" s="10"/>
    </row>
    <row r="44" spans="1:14" ht="15" customHeight="1" x14ac:dyDescent="0.25">
      <c r="A44" s="7">
        <v>33</v>
      </c>
      <c r="B44" s="8">
        <v>390280</v>
      </c>
      <c r="C44" s="9" t="s">
        <v>32</v>
      </c>
      <c r="D44" s="57">
        <v>728</v>
      </c>
      <c r="E44" s="58">
        <v>9053.8046300000569</v>
      </c>
      <c r="F44" s="57"/>
      <c r="G44" s="59"/>
      <c r="H44" s="62"/>
      <c r="I44" s="62"/>
      <c r="J44" s="57"/>
      <c r="K44" s="58"/>
      <c r="L44" s="57"/>
      <c r="M44" s="58"/>
      <c r="N44" s="10"/>
    </row>
    <row r="45" spans="1:14" ht="15" customHeight="1" x14ac:dyDescent="0.25">
      <c r="A45" s="7">
        <v>34</v>
      </c>
      <c r="B45" s="8">
        <v>390600</v>
      </c>
      <c r="C45" s="9" t="s">
        <v>33</v>
      </c>
      <c r="D45" s="57">
        <v>466</v>
      </c>
      <c r="E45" s="58">
        <v>6076.7905899999841</v>
      </c>
      <c r="F45" s="57"/>
      <c r="G45" s="59"/>
      <c r="H45" s="62"/>
      <c r="I45" s="62"/>
      <c r="J45" s="57"/>
      <c r="K45" s="58"/>
      <c r="L45" s="57"/>
      <c r="M45" s="58"/>
      <c r="N45" s="10"/>
    </row>
    <row r="46" spans="1:14" ht="15" customHeight="1" x14ac:dyDescent="0.25">
      <c r="A46" s="7">
        <v>35</v>
      </c>
      <c r="B46" s="8">
        <v>390700</v>
      </c>
      <c r="C46" s="9" t="s">
        <v>34</v>
      </c>
      <c r="D46" s="57">
        <v>10</v>
      </c>
      <c r="E46" s="58">
        <v>168.03736999999998</v>
      </c>
      <c r="F46" s="57"/>
      <c r="G46" s="59"/>
      <c r="H46" s="62"/>
      <c r="I46" s="62"/>
      <c r="J46" s="57"/>
      <c r="K46" s="58"/>
      <c r="L46" s="57"/>
      <c r="M46" s="58"/>
      <c r="N46" s="10"/>
    </row>
    <row r="47" spans="1:14" ht="15" customHeight="1" x14ac:dyDescent="0.25">
      <c r="A47" s="7">
        <v>36</v>
      </c>
      <c r="B47" s="8">
        <v>390340</v>
      </c>
      <c r="C47" s="9" t="s">
        <v>62</v>
      </c>
      <c r="D47" s="57">
        <v>712</v>
      </c>
      <c r="E47" s="58">
        <v>10233.677050000048</v>
      </c>
      <c r="F47" s="57"/>
      <c r="G47" s="59"/>
      <c r="H47" s="62"/>
      <c r="I47" s="62"/>
      <c r="J47" s="57"/>
      <c r="K47" s="58"/>
      <c r="L47" s="57"/>
      <c r="M47" s="58"/>
      <c r="N47" s="10"/>
    </row>
    <row r="48" spans="1:14" ht="15" customHeight="1" x14ac:dyDescent="0.25">
      <c r="A48" s="7">
        <v>37</v>
      </c>
      <c r="B48" s="8">
        <v>391310</v>
      </c>
      <c r="C48" s="9" t="s">
        <v>49</v>
      </c>
      <c r="D48" s="57">
        <v>191</v>
      </c>
      <c r="E48" s="58">
        <v>1271.5024099999996</v>
      </c>
      <c r="F48" s="57"/>
      <c r="G48" s="59"/>
      <c r="H48" s="62"/>
      <c r="I48" s="62"/>
      <c r="J48" s="57"/>
      <c r="K48" s="58"/>
      <c r="L48" s="57"/>
      <c r="M48" s="58"/>
      <c r="N48" s="10"/>
    </row>
    <row r="49" spans="1:14" ht="15" customHeight="1" x14ac:dyDescent="0.25">
      <c r="A49" s="7">
        <v>38</v>
      </c>
      <c r="B49" s="8">
        <v>391492</v>
      </c>
      <c r="C49" s="9" t="s">
        <v>35</v>
      </c>
      <c r="D49" s="57">
        <v>67</v>
      </c>
      <c r="E49" s="58">
        <v>860.76463000000012</v>
      </c>
      <c r="F49" s="57"/>
      <c r="G49" s="59"/>
      <c r="H49" s="62"/>
      <c r="I49" s="62"/>
      <c r="J49" s="57"/>
      <c r="K49" s="58"/>
      <c r="L49" s="57"/>
      <c r="M49" s="58"/>
      <c r="N49" s="10"/>
    </row>
    <row r="50" spans="1:14" ht="15" customHeight="1" x14ac:dyDescent="0.25">
      <c r="A50" s="7">
        <v>39</v>
      </c>
      <c r="B50" s="8">
        <v>392210</v>
      </c>
      <c r="C50" s="9" t="s">
        <v>36</v>
      </c>
      <c r="D50" s="57">
        <v>226</v>
      </c>
      <c r="E50" s="58">
        <v>23567.016199999984</v>
      </c>
      <c r="F50" s="57"/>
      <c r="G50" s="59"/>
      <c r="H50" s="62"/>
      <c r="I50" s="62"/>
      <c r="J50" s="57">
        <v>226</v>
      </c>
      <c r="K50" s="58">
        <v>23567.016199999984</v>
      </c>
      <c r="L50" s="57"/>
      <c r="M50" s="58"/>
      <c r="N50" s="10"/>
    </row>
    <row r="51" spans="1:14" ht="15" customHeight="1" x14ac:dyDescent="0.25">
      <c r="A51" s="7">
        <v>40</v>
      </c>
      <c r="B51" s="8">
        <v>392300</v>
      </c>
      <c r="C51" s="9" t="s">
        <v>37</v>
      </c>
      <c r="D51" s="57">
        <v>186</v>
      </c>
      <c r="E51" s="58">
        <v>22400.695739999996</v>
      </c>
      <c r="F51" s="57"/>
      <c r="G51" s="59"/>
      <c r="H51" s="62"/>
      <c r="I51" s="62"/>
      <c r="J51" s="57">
        <v>186</v>
      </c>
      <c r="K51" s="58">
        <v>22400.695739999996</v>
      </c>
      <c r="L51" s="57"/>
      <c r="M51" s="58"/>
      <c r="N51" s="10"/>
    </row>
    <row r="52" spans="1:14" ht="15" customHeight="1" x14ac:dyDescent="0.25">
      <c r="A52" s="7">
        <v>41</v>
      </c>
      <c r="B52" s="8">
        <v>391650</v>
      </c>
      <c r="C52" s="9" t="s">
        <v>38</v>
      </c>
      <c r="D52" s="57">
        <v>205</v>
      </c>
      <c r="E52" s="58">
        <v>24966.087320000002</v>
      </c>
      <c r="F52" s="57"/>
      <c r="G52" s="59"/>
      <c r="H52" s="62"/>
      <c r="I52" s="62"/>
      <c r="J52" s="57">
        <v>205</v>
      </c>
      <c r="K52" s="58">
        <v>24966.087320000002</v>
      </c>
      <c r="L52" s="57"/>
      <c r="M52" s="58"/>
      <c r="N52" s="10"/>
    </row>
    <row r="53" spans="1:14" ht="15" customHeight="1" x14ac:dyDescent="0.25">
      <c r="A53" s="7">
        <v>42</v>
      </c>
      <c r="B53" s="8">
        <v>391850</v>
      </c>
      <c r="C53" s="9" t="s">
        <v>54</v>
      </c>
      <c r="D53" s="57">
        <v>18</v>
      </c>
      <c r="E53" s="58">
        <v>1785.5280600000006</v>
      </c>
      <c r="F53" s="57"/>
      <c r="G53" s="59"/>
      <c r="H53" s="62"/>
      <c r="I53" s="62"/>
      <c r="J53" s="57">
        <v>18</v>
      </c>
      <c r="K53" s="58">
        <v>1785.5280600000006</v>
      </c>
      <c r="L53" s="57"/>
      <c r="M53" s="58"/>
      <c r="N53" s="10"/>
    </row>
    <row r="54" spans="1:14" ht="15" customHeight="1" x14ac:dyDescent="0.25">
      <c r="A54" s="7">
        <v>43</v>
      </c>
      <c r="B54" s="8">
        <v>392320</v>
      </c>
      <c r="C54" s="9" t="s">
        <v>39</v>
      </c>
      <c r="D54" s="57">
        <v>15</v>
      </c>
      <c r="E54" s="58">
        <v>438.24866000000003</v>
      </c>
      <c r="F54" s="57"/>
      <c r="G54" s="59"/>
      <c r="H54" s="62"/>
      <c r="I54" s="62"/>
      <c r="J54" s="57"/>
      <c r="K54" s="58"/>
      <c r="L54" s="57">
        <v>15</v>
      </c>
      <c r="M54" s="58">
        <v>438.24866000000003</v>
      </c>
      <c r="N54" s="10"/>
    </row>
    <row r="55" spans="1:14" ht="15" customHeight="1" x14ac:dyDescent="0.25">
      <c r="A55" s="7">
        <v>44</v>
      </c>
      <c r="B55" s="8">
        <v>392730</v>
      </c>
      <c r="C55" s="9" t="s">
        <v>40</v>
      </c>
      <c r="D55" s="57">
        <v>178</v>
      </c>
      <c r="E55" s="58">
        <v>5670.9422299999833</v>
      </c>
      <c r="F55" s="57"/>
      <c r="G55" s="59"/>
      <c r="H55" s="62"/>
      <c r="I55" s="62"/>
      <c r="J55" s="57"/>
      <c r="K55" s="58"/>
      <c r="L55" s="57"/>
      <c r="M55" s="58"/>
      <c r="N55" s="10"/>
    </row>
    <row r="56" spans="1:14" ht="15" customHeight="1" x14ac:dyDescent="0.25">
      <c r="A56" s="7">
        <v>45</v>
      </c>
      <c r="B56" s="8">
        <v>390003</v>
      </c>
      <c r="C56" s="9" t="s">
        <v>63</v>
      </c>
      <c r="D56" s="57">
        <v>15</v>
      </c>
      <c r="E56" s="58">
        <v>4031.9377899999999</v>
      </c>
      <c r="F56" s="57">
        <v>15</v>
      </c>
      <c r="G56" s="58">
        <v>4031.9377899999999</v>
      </c>
      <c r="H56" s="62"/>
      <c r="I56" s="62"/>
      <c r="J56" s="57"/>
      <c r="K56" s="58"/>
      <c r="L56" s="57"/>
      <c r="M56" s="58"/>
      <c r="N56" s="10"/>
    </row>
    <row r="57" spans="1:14" ht="15" customHeight="1" x14ac:dyDescent="0.25">
      <c r="A57" s="7">
        <v>46</v>
      </c>
      <c r="B57" s="8">
        <v>390002</v>
      </c>
      <c r="C57" s="9" t="s">
        <v>64</v>
      </c>
      <c r="D57" s="57">
        <v>7</v>
      </c>
      <c r="E57" s="58">
        <v>434.19070000000005</v>
      </c>
      <c r="F57" s="57">
        <v>7</v>
      </c>
      <c r="G57" s="58">
        <v>434.19070000000005</v>
      </c>
      <c r="H57" s="62"/>
      <c r="I57" s="62"/>
      <c r="J57" s="57"/>
      <c r="K57" s="58"/>
      <c r="L57" s="57"/>
      <c r="M57" s="58"/>
      <c r="N57" s="10"/>
    </row>
    <row r="58" spans="1:14" ht="15" hidden="1" customHeight="1" x14ac:dyDescent="0.25">
      <c r="A58" s="7">
        <v>47</v>
      </c>
      <c r="B58" s="8"/>
      <c r="C58" s="9"/>
      <c r="D58" s="57"/>
      <c r="E58" s="58"/>
      <c r="F58" s="57"/>
      <c r="G58" s="59"/>
      <c r="H58" s="62"/>
      <c r="I58" s="62"/>
      <c r="J58" s="57"/>
      <c r="K58" s="58"/>
      <c r="L58" s="57"/>
      <c r="M58" s="58"/>
      <c r="N58" s="10"/>
    </row>
    <row r="59" spans="1:14" s="3" customFormat="1" x14ac:dyDescent="0.25">
      <c r="E59" s="4"/>
      <c r="H59" s="5"/>
      <c r="I59" s="5"/>
      <c r="J59" s="5"/>
      <c r="K59" s="1"/>
      <c r="L59" s="1"/>
      <c r="M59" s="1"/>
      <c r="N59" s="1"/>
    </row>
    <row r="60" spans="1:14" x14ac:dyDescent="0.25">
      <c r="A60" s="75" t="s">
        <v>70</v>
      </c>
      <c r="B60" s="76"/>
      <c r="C60" s="75" t="s">
        <v>71</v>
      </c>
      <c r="D60" s="74"/>
      <c r="E60" s="77" t="s">
        <v>74</v>
      </c>
      <c r="F60" s="78" t="s">
        <v>75</v>
      </c>
    </row>
    <row r="61" spans="1:14" x14ac:dyDescent="0.25">
      <c r="A61" s="75" t="s">
        <v>76</v>
      </c>
      <c r="B61" s="76"/>
      <c r="C61" s="75" t="s">
        <v>77</v>
      </c>
      <c r="D61" s="74"/>
      <c r="E61" s="77" t="s">
        <v>78</v>
      </c>
      <c r="F61" s="78" t="s">
        <v>79</v>
      </c>
    </row>
    <row r="62" spans="1:14" x14ac:dyDescent="0.25">
      <c r="A62" s="75" t="s">
        <v>80</v>
      </c>
      <c r="B62" s="76"/>
      <c r="C62" s="75" t="s">
        <v>81</v>
      </c>
      <c r="D62" s="74"/>
      <c r="E62" s="77" t="s">
        <v>82</v>
      </c>
      <c r="F62" s="78" t="s">
        <v>83</v>
      </c>
    </row>
    <row r="63" spans="1:14" x14ac:dyDescent="0.25">
      <c r="A63" s="75" t="s">
        <v>84</v>
      </c>
      <c r="B63" s="76"/>
      <c r="C63" s="75" t="s">
        <v>85</v>
      </c>
      <c r="D63" s="74"/>
      <c r="E63" s="77" t="s">
        <v>86</v>
      </c>
      <c r="F63" s="78" t="s">
        <v>87</v>
      </c>
    </row>
    <row r="64" spans="1:14" x14ac:dyDescent="0.25">
      <c r="A64" s="75" t="s">
        <v>88</v>
      </c>
      <c r="B64" s="76"/>
      <c r="C64" s="75" t="s">
        <v>89</v>
      </c>
      <c r="D64" s="74"/>
      <c r="E64" s="77"/>
      <c r="F64" s="78" t="s">
        <v>90</v>
      </c>
    </row>
    <row r="65" spans="1:6" x14ac:dyDescent="0.25">
      <c r="A65" s="75" t="s">
        <v>91</v>
      </c>
      <c r="B65" s="76"/>
      <c r="C65" s="75" t="s">
        <v>92</v>
      </c>
      <c r="D65" s="74"/>
      <c r="E65" s="77" t="s">
        <v>93</v>
      </c>
      <c r="F65" s="78" t="s">
        <v>94</v>
      </c>
    </row>
    <row r="66" spans="1:6" x14ac:dyDescent="0.25">
      <c r="A66" s="75" t="s">
        <v>95</v>
      </c>
      <c r="B66" s="76"/>
      <c r="C66" s="75" t="s">
        <v>96</v>
      </c>
      <c r="D66" s="74"/>
      <c r="E66" s="77" t="s">
        <v>97</v>
      </c>
      <c r="F66" s="78" t="s">
        <v>98</v>
      </c>
    </row>
    <row r="67" spans="1:6" x14ac:dyDescent="0.25">
      <c r="A67" s="75" t="s">
        <v>99</v>
      </c>
      <c r="B67" s="76"/>
      <c r="C67" s="75" t="s">
        <v>100</v>
      </c>
      <c r="D67" s="74"/>
      <c r="E67" s="77" t="s">
        <v>101</v>
      </c>
      <c r="F67" s="78" t="s">
        <v>102</v>
      </c>
    </row>
    <row r="68" spans="1:6" x14ac:dyDescent="0.25">
      <c r="A68" s="75" t="s">
        <v>103</v>
      </c>
      <c r="B68" s="76"/>
      <c r="C68" s="75" t="s">
        <v>104</v>
      </c>
      <c r="D68" s="74"/>
      <c r="E68" s="79" t="s">
        <v>105</v>
      </c>
      <c r="F68" s="80" t="s">
        <v>106</v>
      </c>
    </row>
    <row r="69" spans="1:6" x14ac:dyDescent="0.25">
      <c r="A69" s="77" t="s">
        <v>72</v>
      </c>
      <c r="C69" s="78" t="s">
        <v>73</v>
      </c>
      <c r="D69" s="74"/>
    </row>
    <row r="70" spans="1:6" x14ac:dyDescent="0.25">
      <c r="B70" s="5"/>
      <c r="C70" s="75"/>
      <c r="D70" s="74"/>
      <c r="E70" s="77"/>
      <c r="F70" s="81"/>
    </row>
  </sheetData>
  <autoFilter ref="A11:K58" xr:uid="{00000000-0009-0000-0000-000000000000}"/>
  <mergeCells count="10">
    <mergeCell ref="A8:M8"/>
    <mergeCell ref="L10:M10"/>
    <mergeCell ref="A9:K9"/>
    <mergeCell ref="A10:A11"/>
    <mergeCell ref="B10:B11"/>
    <mergeCell ref="C10:C11"/>
    <mergeCell ref="D10:E10"/>
    <mergeCell ref="F10:G10"/>
    <mergeCell ref="H10:I10"/>
    <mergeCell ref="J10:K10"/>
  </mergeCells>
  <pageMargins left="0.78740157480314965" right="0.19685039370078741" top="0.39370078740157483" bottom="0.19685039370078741" header="0" footer="0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3"/>
  <sheetViews>
    <sheetView zoomScale="90" zoomScaleNormal="90" workbookViewId="0">
      <pane xSplit="3" ySplit="7" topLeftCell="D50" activePane="bottomRight" state="frozen"/>
      <selection pane="topRight" activeCell="D1" sqref="D1"/>
      <selection pane="bottomLeft" activeCell="A8" sqref="A8"/>
      <selection pane="bottomRight" activeCell="C56" sqref="C56"/>
    </sheetView>
  </sheetViews>
  <sheetFormatPr defaultRowHeight="15.75" x14ac:dyDescent="0.25"/>
  <cols>
    <col min="1" max="1" width="5.140625" style="1" customWidth="1"/>
    <col min="2" max="2" width="10.28515625" style="2" customWidth="1"/>
    <col min="3" max="3" width="45.5703125" style="1" customWidth="1"/>
    <col min="4" max="4" width="13.5703125" style="3" customWidth="1"/>
    <col min="5" max="5" width="15.5703125" style="4" customWidth="1"/>
    <col min="6" max="6" width="8.7109375" style="3" customWidth="1"/>
    <col min="7" max="7" width="13.5703125" style="3" customWidth="1"/>
    <col min="8" max="8" width="10.42578125" style="5" customWidth="1"/>
    <col min="9" max="9" width="13.42578125" style="5" customWidth="1"/>
    <col min="10" max="10" width="9.140625" style="5" customWidth="1"/>
    <col min="11" max="12" width="12" style="1" customWidth="1"/>
    <col min="13" max="13" width="14.28515625" style="1" customWidth="1"/>
    <col min="14" max="14" width="6.42578125" style="1" customWidth="1"/>
    <col min="15" max="15" width="14.7109375" style="1" customWidth="1"/>
    <col min="16" max="16" width="9.140625" style="1"/>
    <col min="17" max="17" width="15.7109375" style="1" customWidth="1"/>
    <col min="18" max="18" width="14.85546875" style="1" bestFit="1" customWidth="1"/>
    <col min="19" max="16384" width="9.140625" style="1"/>
  </cols>
  <sheetData>
    <row r="1" spans="1:18" ht="21.75" customHeight="1" x14ac:dyDescent="0.25">
      <c r="B1" s="26"/>
      <c r="K1" s="6" t="s">
        <v>50</v>
      </c>
      <c r="L1" s="6"/>
      <c r="M1" s="6"/>
    </row>
    <row r="2" spans="1:18" ht="21.75" customHeight="1" x14ac:dyDescent="0.25">
      <c r="K2" s="6" t="s">
        <v>58</v>
      </c>
      <c r="L2" s="6"/>
      <c r="M2" s="6"/>
    </row>
    <row r="3" spans="1:18" ht="21" customHeight="1" x14ac:dyDescent="0.25">
      <c r="K3" s="6" t="s">
        <v>59</v>
      </c>
      <c r="L3" s="6"/>
      <c r="M3" s="6"/>
    </row>
    <row r="4" spans="1:18" ht="37.5" customHeight="1" x14ac:dyDescent="0.25">
      <c r="A4" s="83" t="s">
        <v>60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40"/>
      <c r="M4" s="40"/>
    </row>
    <row r="5" spans="1:18" ht="20.25" customHeight="1" x14ac:dyDescent="0.25">
      <c r="A5" s="85" t="s">
        <v>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41"/>
      <c r="M5" s="41"/>
    </row>
    <row r="6" spans="1:18" ht="32.25" customHeight="1" x14ac:dyDescent="0.25">
      <c r="A6" s="86" t="s">
        <v>1</v>
      </c>
      <c r="B6" s="87" t="s">
        <v>2</v>
      </c>
      <c r="C6" s="87" t="s">
        <v>3</v>
      </c>
      <c r="D6" s="92" t="s">
        <v>4</v>
      </c>
      <c r="E6" s="93"/>
      <c r="F6" s="89" t="s">
        <v>5</v>
      </c>
      <c r="G6" s="90"/>
      <c r="H6" s="89" t="s">
        <v>51</v>
      </c>
      <c r="I6" s="90"/>
      <c r="J6" s="89" t="s">
        <v>6</v>
      </c>
      <c r="K6" s="90"/>
      <c r="L6" s="91" t="s">
        <v>61</v>
      </c>
      <c r="M6" s="91"/>
    </row>
    <row r="7" spans="1:18" ht="31.5" x14ac:dyDescent="0.25">
      <c r="A7" s="86"/>
      <c r="B7" s="87"/>
      <c r="C7" s="87"/>
      <c r="D7" s="24" t="s">
        <v>7</v>
      </c>
      <c r="E7" s="24" t="s">
        <v>8</v>
      </c>
      <c r="F7" s="24" t="s">
        <v>7</v>
      </c>
      <c r="G7" s="24" t="s">
        <v>8</v>
      </c>
      <c r="H7" s="24" t="s">
        <v>7</v>
      </c>
      <c r="I7" s="24" t="s">
        <v>8</v>
      </c>
      <c r="J7" s="24" t="s">
        <v>7</v>
      </c>
      <c r="K7" s="24" t="s">
        <v>8</v>
      </c>
      <c r="L7" s="42" t="s">
        <v>7</v>
      </c>
      <c r="M7" s="43" t="s">
        <v>8</v>
      </c>
      <c r="O7" s="1" t="s">
        <v>53</v>
      </c>
    </row>
    <row r="8" spans="1:18" ht="15" customHeight="1" x14ac:dyDescent="0.25">
      <c r="A8" s="7">
        <v>1</v>
      </c>
      <c r="B8" s="8">
        <v>390470</v>
      </c>
      <c r="C8" s="9" t="s">
        <v>42</v>
      </c>
      <c r="D8" s="57">
        <f>7520-196-500</f>
        <v>6824</v>
      </c>
      <c r="E8" s="58">
        <f>645976.21785-3658.37411-28848.459</f>
        <v>613469.38474000001</v>
      </c>
      <c r="F8" s="57">
        <v>4927</v>
      </c>
      <c r="G8" s="59">
        <v>393749.21100000001</v>
      </c>
      <c r="H8" s="57">
        <v>214</v>
      </c>
      <c r="I8" s="59">
        <v>11833.20455</v>
      </c>
      <c r="J8" s="60"/>
      <c r="K8" s="61"/>
      <c r="L8" s="60"/>
      <c r="M8" s="61"/>
      <c r="N8" s="10"/>
      <c r="O8" s="10">
        <f>E8/D8*1000</f>
        <v>89898.796122508793</v>
      </c>
      <c r="Q8" s="37">
        <f>E8-I8</f>
        <v>601636.18018999998</v>
      </c>
      <c r="R8" s="37"/>
    </row>
    <row r="9" spans="1:18" ht="15" customHeight="1" x14ac:dyDescent="0.25">
      <c r="A9" s="7">
        <v>2</v>
      </c>
      <c r="B9" s="8">
        <v>390800</v>
      </c>
      <c r="C9" s="9" t="s">
        <v>43</v>
      </c>
      <c r="D9" s="57">
        <f>2457+60+265</f>
        <v>2782</v>
      </c>
      <c r="E9" s="58">
        <f>23794.5431+1020+4505</f>
        <v>29319.543099999999</v>
      </c>
      <c r="F9" s="57"/>
      <c r="G9" s="59"/>
      <c r="H9" s="62"/>
      <c r="I9" s="62"/>
      <c r="J9" s="57"/>
      <c r="K9" s="58"/>
      <c r="L9" s="57"/>
      <c r="M9" s="58"/>
      <c r="N9" s="10"/>
      <c r="O9" s="10">
        <f t="shared" ref="O9:O55" si="0">E9/D9*1000</f>
        <v>10539.016211358736</v>
      </c>
    </row>
    <row r="10" spans="1:18" ht="15" customHeight="1" x14ac:dyDescent="0.25">
      <c r="A10" s="7">
        <v>3</v>
      </c>
      <c r="B10" s="8">
        <v>390930</v>
      </c>
      <c r="C10" s="9" t="s">
        <v>44</v>
      </c>
      <c r="D10" s="57">
        <f>415+28</f>
        <v>443</v>
      </c>
      <c r="E10" s="58">
        <f>7765.95604+538.51794</f>
        <v>8304.4739800000007</v>
      </c>
      <c r="F10" s="57"/>
      <c r="G10" s="59"/>
      <c r="H10" s="62"/>
      <c r="I10" s="62"/>
      <c r="J10" s="57"/>
      <c r="K10" s="58"/>
      <c r="L10" s="57"/>
      <c r="M10" s="58"/>
      <c r="N10" s="10"/>
      <c r="O10" s="10">
        <f t="shared" si="0"/>
        <v>18745.9909255079</v>
      </c>
    </row>
    <row r="11" spans="1:18" ht="15" customHeight="1" x14ac:dyDescent="0.25">
      <c r="A11" s="7">
        <v>4</v>
      </c>
      <c r="B11" s="8">
        <v>391100</v>
      </c>
      <c r="C11" s="9" t="s">
        <v>45</v>
      </c>
      <c r="D11" s="57">
        <f>606+203</f>
        <v>809</v>
      </c>
      <c r="E11" s="58">
        <f>117517.8256+26997.91651</f>
        <v>144515.74210999999</v>
      </c>
      <c r="F11" s="57"/>
      <c r="G11" s="59"/>
      <c r="H11" s="62"/>
      <c r="I11" s="62"/>
      <c r="J11" s="57"/>
      <c r="K11" s="58"/>
      <c r="L11" s="57"/>
      <c r="M11" s="58"/>
      <c r="N11" s="10"/>
      <c r="O11" s="10">
        <f t="shared" si="0"/>
        <v>178635.03351050679</v>
      </c>
    </row>
    <row r="12" spans="1:18" ht="30.75" customHeight="1" x14ac:dyDescent="0.25">
      <c r="A12" s="7">
        <v>5</v>
      </c>
      <c r="B12" s="8">
        <v>390762</v>
      </c>
      <c r="C12" s="9" t="s">
        <v>46</v>
      </c>
      <c r="D12" s="63">
        <f>L12</f>
        <v>2460</v>
      </c>
      <c r="E12" s="64">
        <f>M12</f>
        <v>58598.995000000003</v>
      </c>
      <c r="F12" s="57"/>
      <c r="G12" s="59"/>
      <c r="H12" s="62"/>
      <c r="I12" s="62"/>
      <c r="J12" s="57"/>
      <c r="K12" s="58"/>
      <c r="L12" s="57">
        <v>2460</v>
      </c>
      <c r="M12" s="58">
        <v>58598.995000000003</v>
      </c>
      <c r="N12" s="10"/>
      <c r="O12" s="10">
        <f t="shared" si="0"/>
        <v>23820.729674796748</v>
      </c>
    </row>
    <row r="13" spans="1:18" ht="28.5" customHeight="1" x14ac:dyDescent="0.25">
      <c r="A13" s="7">
        <v>6</v>
      </c>
      <c r="B13" s="8">
        <v>390050</v>
      </c>
      <c r="C13" s="9" t="s">
        <v>47</v>
      </c>
      <c r="D13" s="57">
        <f>1397+32</f>
        <v>1429</v>
      </c>
      <c r="E13" s="58">
        <f>18911.21946+2000</f>
        <v>20911.21946</v>
      </c>
      <c r="F13" s="57"/>
      <c r="G13" s="59"/>
      <c r="H13" s="62"/>
      <c r="I13" s="62"/>
      <c r="J13" s="57"/>
      <c r="K13" s="58"/>
      <c r="L13" s="57"/>
      <c r="M13" s="58"/>
      <c r="N13" s="10"/>
      <c r="O13" s="10">
        <f t="shared" si="0"/>
        <v>14633.463582925122</v>
      </c>
    </row>
    <row r="14" spans="1:18" ht="15" customHeight="1" x14ac:dyDescent="0.25">
      <c r="A14" s="7">
        <v>7</v>
      </c>
      <c r="B14" s="8">
        <v>390890</v>
      </c>
      <c r="C14" s="9" t="s">
        <v>52</v>
      </c>
      <c r="D14" s="57">
        <f>2204+100+174</f>
        <v>2478</v>
      </c>
      <c r="E14" s="58">
        <f>23305.24425+1200+2263.94</f>
        <v>26769.184249999998</v>
      </c>
      <c r="F14" s="57"/>
      <c r="G14" s="59"/>
      <c r="H14" s="62"/>
      <c r="I14" s="62"/>
      <c r="J14" s="57"/>
      <c r="K14" s="58"/>
      <c r="L14" s="57"/>
      <c r="M14" s="58"/>
      <c r="N14" s="10"/>
      <c r="O14" s="10">
        <f t="shared" si="0"/>
        <v>10802.737792574657</v>
      </c>
    </row>
    <row r="15" spans="1:18" ht="15" customHeight="1" x14ac:dyDescent="0.25">
      <c r="A15" s="7">
        <v>8</v>
      </c>
      <c r="B15" s="8">
        <v>390100</v>
      </c>
      <c r="C15" s="9" t="s">
        <v>9</v>
      </c>
      <c r="D15" s="57">
        <v>2612</v>
      </c>
      <c r="E15" s="58">
        <v>28439.291980000002</v>
      </c>
      <c r="F15" s="57"/>
      <c r="G15" s="59"/>
      <c r="H15" s="62"/>
      <c r="I15" s="62"/>
      <c r="J15" s="57"/>
      <c r="K15" s="58"/>
      <c r="L15" s="57"/>
      <c r="M15" s="58"/>
      <c r="N15" s="10"/>
      <c r="O15" s="10">
        <f t="shared" si="0"/>
        <v>10887.937205206739</v>
      </c>
    </row>
    <row r="16" spans="1:18" ht="15" customHeight="1" x14ac:dyDescent="0.25">
      <c r="A16" s="7">
        <v>9</v>
      </c>
      <c r="B16" s="8">
        <v>390090</v>
      </c>
      <c r="C16" s="9" t="s">
        <v>10</v>
      </c>
      <c r="D16" s="57">
        <v>3010</v>
      </c>
      <c r="E16" s="58">
        <f>33739.49624+3192</f>
        <v>36931.49624</v>
      </c>
      <c r="F16" s="57"/>
      <c r="G16" s="59"/>
      <c r="H16" s="62"/>
      <c r="I16" s="62"/>
      <c r="J16" s="57"/>
      <c r="K16" s="58"/>
      <c r="L16" s="57"/>
      <c r="M16" s="58"/>
      <c r="N16" s="10"/>
      <c r="O16" s="10">
        <f t="shared" si="0"/>
        <v>12269.60007973422</v>
      </c>
    </row>
    <row r="17" spans="1:17" ht="15" customHeight="1" x14ac:dyDescent="0.25">
      <c r="A17" s="7">
        <v>10</v>
      </c>
      <c r="B17" s="8">
        <v>390400</v>
      </c>
      <c r="C17" s="9" t="s">
        <v>11</v>
      </c>
      <c r="D17" s="57">
        <v>4491</v>
      </c>
      <c r="E17" s="58">
        <v>51302.500460000003</v>
      </c>
      <c r="F17" s="57"/>
      <c r="G17" s="59"/>
      <c r="H17" s="62"/>
      <c r="I17" s="62"/>
      <c r="J17" s="57"/>
      <c r="K17" s="58"/>
      <c r="L17" s="57"/>
      <c r="M17" s="58"/>
      <c r="N17" s="10"/>
      <c r="O17" s="10">
        <f t="shared" si="0"/>
        <v>11423.402462703185</v>
      </c>
    </row>
    <row r="18" spans="1:17" ht="15" customHeight="1" x14ac:dyDescent="0.25">
      <c r="A18" s="7">
        <v>11</v>
      </c>
      <c r="B18" s="8">
        <v>390110</v>
      </c>
      <c r="C18" s="9" t="s">
        <v>12</v>
      </c>
      <c r="D18" s="57">
        <f>887+7</f>
        <v>894</v>
      </c>
      <c r="E18" s="58">
        <f>9372.1764+119.04853</f>
        <v>9491.2249300000003</v>
      </c>
      <c r="F18" s="57"/>
      <c r="G18" s="59"/>
      <c r="H18" s="62"/>
      <c r="I18" s="62"/>
      <c r="J18" s="57"/>
      <c r="K18" s="58"/>
      <c r="L18" s="57"/>
      <c r="M18" s="58"/>
      <c r="N18" s="10"/>
      <c r="O18" s="10">
        <f t="shared" si="0"/>
        <v>10616.582695749441</v>
      </c>
    </row>
    <row r="19" spans="1:17" ht="15" customHeight="1" x14ac:dyDescent="0.25">
      <c r="A19" s="7">
        <v>12</v>
      </c>
      <c r="B19" s="8">
        <v>390130</v>
      </c>
      <c r="C19" s="9" t="s">
        <v>13</v>
      </c>
      <c r="D19" s="57">
        <f>625+6+13</f>
        <v>644</v>
      </c>
      <c r="E19" s="58">
        <f>5352.17519+87.52347+229.80105</f>
        <v>5669.4997100000001</v>
      </c>
      <c r="F19" s="57"/>
      <c r="G19" s="59"/>
      <c r="H19" s="62"/>
      <c r="I19" s="59"/>
      <c r="J19" s="57"/>
      <c r="K19" s="58"/>
      <c r="L19" s="57"/>
      <c r="M19" s="58"/>
      <c r="N19" s="10"/>
      <c r="O19" s="10">
        <f t="shared" si="0"/>
        <v>8803.5709782608701</v>
      </c>
    </row>
    <row r="20" spans="1:17" ht="15" customHeight="1" x14ac:dyDescent="0.25">
      <c r="A20" s="7">
        <v>13</v>
      </c>
      <c r="B20" s="8">
        <v>390680</v>
      </c>
      <c r="C20" s="9" t="s">
        <v>14</v>
      </c>
      <c r="D20" s="57">
        <f>1617+10</f>
        <v>1627</v>
      </c>
      <c r="E20" s="58">
        <f>13630.59793+146.73667</f>
        <v>13777.3346</v>
      </c>
      <c r="F20" s="57"/>
      <c r="G20" s="59"/>
      <c r="H20" s="62"/>
      <c r="I20" s="62"/>
      <c r="J20" s="57"/>
      <c r="K20" s="58"/>
      <c r="L20" s="57"/>
      <c r="M20" s="58"/>
      <c r="N20" s="10"/>
      <c r="O20" s="10">
        <f t="shared" si="0"/>
        <v>8467.9376767055946</v>
      </c>
    </row>
    <row r="21" spans="1:17" ht="30.75" customHeight="1" x14ac:dyDescent="0.25">
      <c r="A21" s="7">
        <v>14</v>
      </c>
      <c r="B21" s="8">
        <v>390440</v>
      </c>
      <c r="C21" s="9" t="s">
        <v>15</v>
      </c>
      <c r="D21" s="72">
        <f>120-111+F21+L21</f>
        <v>795</v>
      </c>
      <c r="E21" s="73">
        <f>29273.05-2059.22589+G21+M21</f>
        <v>113749.7182</v>
      </c>
      <c r="F21" s="57">
        <v>676</v>
      </c>
      <c r="G21" s="59">
        <v>83677.194090000005</v>
      </c>
      <c r="H21" s="62"/>
      <c r="I21" s="62"/>
      <c r="J21" s="57"/>
      <c r="K21" s="58"/>
      <c r="L21" s="57">
        <v>110</v>
      </c>
      <c r="M21" s="58">
        <v>2858.7</v>
      </c>
      <c r="N21" s="10"/>
      <c r="O21" s="10">
        <f t="shared" si="0"/>
        <v>143081.4065408805</v>
      </c>
      <c r="Q21" s="10">
        <f>E21-M21</f>
        <v>110891.01820000001</v>
      </c>
    </row>
    <row r="22" spans="1:17" ht="15" customHeight="1" x14ac:dyDescent="0.25">
      <c r="A22" s="7">
        <v>15</v>
      </c>
      <c r="B22" s="8">
        <v>390200</v>
      </c>
      <c r="C22" s="9" t="s">
        <v>16</v>
      </c>
      <c r="D22" s="57">
        <v>2310</v>
      </c>
      <c r="E22" s="58">
        <v>27323.195100000001</v>
      </c>
      <c r="F22" s="57"/>
      <c r="G22" s="59"/>
      <c r="H22" s="62"/>
      <c r="I22" s="62"/>
      <c r="J22" s="57"/>
      <c r="K22" s="58"/>
      <c r="L22" s="57"/>
      <c r="M22" s="58"/>
      <c r="N22" s="10"/>
      <c r="O22" s="10">
        <f t="shared" si="0"/>
        <v>11828.222987012987</v>
      </c>
    </row>
    <row r="23" spans="1:17" ht="15" customHeight="1" x14ac:dyDescent="0.25">
      <c r="A23" s="7">
        <v>16</v>
      </c>
      <c r="B23" s="8">
        <v>390160</v>
      </c>
      <c r="C23" s="9" t="s">
        <v>17</v>
      </c>
      <c r="D23" s="57">
        <v>2855</v>
      </c>
      <c r="E23" s="58">
        <v>33833.981619999999</v>
      </c>
      <c r="F23" s="57"/>
      <c r="G23" s="59"/>
      <c r="H23" s="62"/>
      <c r="I23" s="62"/>
      <c r="J23" s="57"/>
      <c r="K23" s="58"/>
      <c r="L23" s="57"/>
      <c r="M23" s="58"/>
      <c r="N23" s="10"/>
      <c r="O23" s="10">
        <f t="shared" si="0"/>
        <v>11850.78165323993</v>
      </c>
    </row>
    <row r="24" spans="1:17" ht="15" customHeight="1" x14ac:dyDescent="0.25">
      <c r="A24" s="7">
        <v>17</v>
      </c>
      <c r="B24" s="8">
        <v>390210</v>
      </c>
      <c r="C24" s="9" t="s">
        <v>18</v>
      </c>
      <c r="D24" s="57">
        <v>1075</v>
      </c>
      <c r="E24" s="58">
        <v>12672.176520000001</v>
      </c>
      <c r="F24" s="57"/>
      <c r="G24" s="59"/>
      <c r="H24" s="62"/>
      <c r="I24" s="62"/>
      <c r="J24" s="57"/>
      <c r="K24" s="58"/>
      <c r="L24" s="57"/>
      <c r="M24" s="58"/>
      <c r="N24" s="10"/>
      <c r="O24" s="10">
        <f t="shared" si="0"/>
        <v>11788.071181395349</v>
      </c>
    </row>
    <row r="25" spans="1:17" ht="15" customHeight="1" x14ac:dyDescent="0.25">
      <c r="A25" s="7">
        <v>18</v>
      </c>
      <c r="B25" s="8">
        <v>390220</v>
      </c>
      <c r="C25" s="9" t="s">
        <v>19</v>
      </c>
      <c r="D25" s="57">
        <v>1741</v>
      </c>
      <c r="E25" s="58">
        <v>19951.04794</v>
      </c>
      <c r="F25" s="57"/>
      <c r="G25" s="59"/>
      <c r="H25" s="62"/>
      <c r="I25" s="62"/>
      <c r="J25" s="57"/>
      <c r="K25" s="58"/>
      <c r="L25" s="57"/>
      <c r="M25" s="58"/>
      <c r="N25" s="10"/>
      <c r="O25" s="10">
        <f t="shared" si="0"/>
        <v>11459.533566915565</v>
      </c>
    </row>
    <row r="26" spans="1:17" ht="15" customHeight="1" x14ac:dyDescent="0.25">
      <c r="A26" s="7">
        <v>19</v>
      </c>
      <c r="B26" s="8">
        <v>390230</v>
      </c>
      <c r="C26" s="9" t="s">
        <v>20</v>
      </c>
      <c r="D26" s="57">
        <v>1260</v>
      </c>
      <c r="E26" s="58">
        <v>32098.334299999995</v>
      </c>
      <c r="F26" s="57">
        <v>280</v>
      </c>
      <c r="G26" s="59">
        <v>21636.468000000001</v>
      </c>
      <c r="H26" s="62"/>
      <c r="I26" s="62"/>
      <c r="J26" s="57"/>
      <c r="K26" s="58"/>
      <c r="L26" s="57"/>
      <c r="M26" s="58"/>
      <c r="N26" s="10"/>
      <c r="O26" s="10">
        <f t="shared" si="0"/>
        <v>25474.868492063488</v>
      </c>
    </row>
    <row r="27" spans="1:17" ht="15" customHeight="1" x14ac:dyDescent="0.25">
      <c r="A27" s="7">
        <v>20</v>
      </c>
      <c r="B27" s="8">
        <v>390240</v>
      </c>
      <c r="C27" s="9" t="s">
        <v>21</v>
      </c>
      <c r="D27" s="57">
        <v>1291</v>
      </c>
      <c r="E27" s="58">
        <v>29836.5697</v>
      </c>
      <c r="F27" s="57">
        <v>220</v>
      </c>
      <c r="G27" s="59">
        <v>17000.081999999999</v>
      </c>
      <c r="H27" s="62"/>
      <c r="I27" s="62"/>
      <c r="J27" s="57"/>
      <c r="K27" s="58"/>
      <c r="L27" s="57"/>
      <c r="M27" s="58"/>
      <c r="N27" s="10"/>
      <c r="O27" s="10">
        <f t="shared" si="0"/>
        <v>23111.208133230055</v>
      </c>
    </row>
    <row r="28" spans="1:17" ht="15" customHeight="1" x14ac:dyDescent="0.25">
      <c r="A28" s="7">
        <v>21</v>
      </c>
      <c r="B28" s="8">
        <v>390290</v>
      </c>
      <c r="C28" s="9" t="s">
        <v>22</v>
      </c>
      <c r="D28" s="57">
        <v>730</v>
      </c>
      <c r="E28" s="58">
        <v>7980.9403199999997</v>
      </c>
      <c r="F28" s="57"/>
      <c r="G28" s="59"/>
      <c r="H28" s="62"/>
      <c r="I28" s="62"/>
      <c r="J28" s="57"/>
      <c r="K28" s="58"/>
      <c r="L28" s="57"/>
      <c r="M28" s="58"/>
      <c r="N28" s="10"/>
      <c r="O28" s="10">
        <f t="shared" si="0"/>
        <v>10932.794958904109</v>
      </c>
    </row>
    <row r="29" spans="1:17" ht="15" customHeight="1" x14ac:dyDescent="0.25">
      <c r="A29" s="7">
        <v>22</v>
      </c>
      <c r="B29" s="8">
        <v>390380</v>
      </c>
      <c r="C29" s="9" t="s">
        <v>23</v>
      </c>
      <c r="D29" s="57">
        <v>1223</v>
      </c>
      <c r="E29" s="58">
        <v>13638.28513</v>
      </c>
      <c r="F29" s="57"/>
      <c r="G29" s="59"/>
      <c r="H29" s="62"/>
      <c r="I29" s="62"/>
      <c r="J29" s="57"/>
      <c r="K29" s="58"/>
      <c r="L29" s="57"/>
      <c r="M29" s="58"/>
      <c r="N29" s="10"/>
      <c r="O29" s="10">
        <f t="shared" si="0"/>
        <v>11151.500515126738</v>
      </c>
    </row>
    <row r="30" spans="1:17" ht="15" customHeight="1" x14ac:dyDescent="0.25">
      <c r="A30" s="7">
        <v>23</v>
      </c>
      <c r="B30" s="8">
        <v>390370</v>
      </c>
      <c r="C30" s="9" t="s">
        <v>24</v>
      </c>
      <c r="D30" s="57">
        <v>1016</v>
      </c>
      <c r="E30" s="58">
        <v>11429.828379999999</v>
      </c>
      <c r="F30" s="57"/>
      <c r="G30" s="59"/>
      <c r="H30" s="62"/>
      <c r="I30" s="62"/>
      <c r="J30" s="57"/>
      <c r="K30" s="58"/>
      <c r="L30" s="57"/>
      <c r="M30" s="58"/>
      <c r="N30" s="10"/>
      <c r="O30" s="10">
        <f t="shared" si="0"/>
        <v>11249.831082677165</v>
      </c>
    </row>
    <row r="31" spans="1:17" ht="15" customHeight="1" x14ac:dyDescent="0.25">
      <c r="A31" s="7">
        <v>24</v>
      </c>
      <c r="B31" s="8">
        <v>390260</v>
      </c>
      <c r="C31" s="9" t="s">
        <v>25</v>
      </c>
      <c r="D31" s="57">
        <v>1961</v>
      </c>
      <c r="E31" s="58">
        <v>22205.774600000001</v>
      </c>
      <c r="F31" s="57"/>
      <c r="G31" s="59"/>
      <c r="H31" s="62"/>
      <c r="I31" s="62"/>
      <c r="J31" s="57"/>
      <c r="K31" s="58"/>
      <c r="L31" s="57"/>
      <c r="M31" s="58"/>
      <c r="N31" s="10"/>
      <c r="O31" s="10">
        <f t="shared" si="0"/>
        <v>11323.699439061704</v>
      </c>
    </row>
    <row r="32" spans="1:17" ht="15" customHeight="1" x14ac:dyDescent="0.25">
      <c r="A32" s="7">
        <v>25</v>
      </c>
      <c r="B32" s="8">
        <v>390250</v>
      </c>
      <c r="C32" s="9" t="s">
        <v>26</v>
      </c>
      <c r="D32" s="57">
        <v>1005</v>
      </c>
      <c r="E32" s="58">
        <v>12374.269470000001</v>
      </c>
      <c r="F32" s="57"/>
      <c r="G32" s="59"/>
      <c r="H32" s="62"/>
      <c r="I32" s="62"/>
      <c r="J32" s="57"/>
      <c r="K32" s="58"/>
      <c r="L32" s="57"/>
      <c r="M32" s="58"/>
      <c r="N32" s="10"/>
      <c r="O32" s="10">
        <f t="shared" si="0"/>
        <v>12312.705940298509</v>
      </c>
    </row>
    <row r="33" spans="1:15" ht="15" customHeight="1" x14ac:dyDescent="0.25">
      <c r="A33" s="7">
        <v>26</v>
      </c>
      <c r="B33" s="8">
        <v>390300</v>
      </c>
      <c r="C33" s="9" t="s">
        <v>27</v>
      </c>
      <c r="D33" s="57">
        <f>1351+80</f>
        <v>1431</v>
      </c>
      <c r="E33" s="58">
        <f>16766.14476+1600</f>
        <v>18366.144759999999</v>
      </c>
      <c r="F33" s="57"/>
      <c r="G33" s="59"/>
      <c r="H33" s="62"/>
      <c r="I33" s="62"/>
      <c r="J33" s="57"/>
      <c r="K33" s="58"/>
      <c r="L33" s="57"/>
      <c r="M33" s="58"/>
      <c r="N33" s="10"/>
      <c r="O33" s="10">
        <f t="shared" si="0"/>
        <v>12834.482711390634</v>
      </c>
    </row>
    <row r="34" spans="1:15" ht="15" customHeight="1" x14ac:dyDescent="0.25">
      <c r="A34" s="7">
        <v>27</v>
      </c>
      <c r="B34" s="8">
        <v>390480</v>
      </c>
      <c r="C34" s="9" t="s">
        <v>48</v>
      </c>
      <c r="D34" s="57">
        <f>1193+135+4</f>
        <v>1332</v>
      </c>
      <c r="E34" s="58">
        <f>12521.91621+1097.6+83.79027</f>
        <v>13703.306479999999</v>
      </c>
      <c r="F34" s="57"/>
      <c r="G34" s="59"/>
      <c r="H34" s="62"/>
      <c r="I34" s="62"/>
      <c r="J34" s="57"/>
      <c r="K34" s="58"/>
      <c r="L34" s="57"/>
      <c r="M34" s="58"/>
      <c r="N34" s="10"/>
      <c r="O34" s="10">
        <f t="shared" si="0"/>
        <v>10287.767627627627</v>
      </c>
    </row>
    <row r="35" spans="1:15" ht="15" customHeight="1" x14ac:dyDescent="0.25">
      <c r="A35" s="7">
        <v>28</v>
      </c>
      <c r="B35" s="8">
        <v>390310</v>
      </c>
      <c r="C35" s="9" t="s">
        <v>28</v>
      </c>
      <c r="D35" s="57">
        <f>1553+102</f>
        <v>1655</v>
      </c>
      <c r="E35" s="58">
        <f>18695.71249+1740</f>
        <v>20435.712490000002</v>
      </c>
      <c r="F35" s="57"/>
      <c r="G35" s="59"/>
      <c r="H35" s="62"/>
      <c r="I35" s="62"/>
      <c r="J35" s="57"/>
      <c r="K35" s="58"/>
      <c r="L35" s="57"/>
      <c r="M35" s="58"/>
      <c r="N35" s="10"/>
      <c r="O35" s="10">
        <f t="shared" si="0"/>
        <v>12347.862531722056</v>
      </c>
    </row>
    <row r="36" spans="1:15" ht="15" customHeight="1" x14ac:dyDescent="0.25">
      <c r="A36" s="7">
        <v>29</v>
      </c>
      <c r="B36" s="8">
        <v>390320</v>
      </c>
      <c r="C36" s="9" t="s">
        <v>29</v>
      </c>
      <c r="D36" s="57">
        <f>1537+47</f>
        <v>1584</v>
      </c>
      <c r="E36" s="58">
        <f>17917.30798+883.21986</f>
        <v>18800.527840000002</v>
      </c>
      <c r="F36" s="57"/>
      <c r="G36" s="59"/>
      <c r="H36" s="62"/>
      <c r="I36" s="62"/>
      <c r="J36" s="57"/>
      <c r="K36" s="58"/>
      <c r="L36" s="57"/>
      <c r="M36" s="58"/>
      <c r="N36" s="10"/>
      <c r="O36" s="10">
        <f t="shared" si="0"/>
        <v>11869.020101010103</v>
      </c>
    </row>
    <row r="37" spans="1:15" ht="15" customHeight="1" x14ac:dyDescent="0.25">
      <c r="A37" s="7">
        <v>30</v>
      </c>
      <c r="B37" s="8">
        <v>390180</v>
      </c>
      <c r="C37" s="9" t="s">
        <v>66</v>
      </c>
      <c r="D37" s="57">
        <v>1409</v>
      </c>
      <c r="E37" s="58">
        <v>14741.26028</v>
      </c>
      <c r="F37" s="57"/>
      <c r="G37" s="59"/>
      <c r="H37" s="62"/>
      <c r="I37" s="62"/>
      <c r="J37" s="57"/>
      <c r="K37" s="58"/>
      <c r="L37" s="57"/>
      <c r="M37" s="58"/>
      <c r="N37" s="10"/>
      <c r="O37" s="10">
        <f t="shared" si="0"/>
        <v>10462.214535131299</v>
      </c>
    </row>
    <row r="38" spans="1:15" ht="15" customHeight="1" x14ac:dyDescent="0.25">
      <c r="A38" s="7">
        <v>31</v>
      </c>
      <c r="B38" s="8">
        <v>390270</v>
      </c>
      <c r="C38" s="9" t="s">
        <v>30</v>
      </c>
      <c r="D38" s="57">
        <v>1428</v>
      </c>
      <c r="E38" s="58">
        <v>15563.64184</v>
      </c>
      <c r="F38" s="57"/>
      <c r="G38" s="59"/>
      <c r="H38" s="62"/>
      <c r="I38" s="62"/>
      <c r="J38" s="57"/>
      <c r="K38" s="58"/>
      <c r="L38" s="57"/>
      <c r="M38" s="58"/>
      <c r="N38" s="10"/>
      <c r="O38" s="10">
        <f t="shared" si="0"/>
        <v>10898.908851540617</v>
      </c>
    </row>
    <row r="39" spans="1:15" ht="15" customHeight="1" x14ac:dyDescent="0.25">
      <c r="A39" s="7">
        <v>32</v>
      </c>
      <c r="B39" s="8">
        <v>390190</v>
      </c>
      <c r="C39" s="9" t="s">
        <v>31</v>
      </c>
      <c r="D39" s="57">
        <v>4604</v>
      </c>
      <c r="E39" s="58">
        <f>43494.96547+6730.44</f>
        <v>50225.405470000005</v>
      </c>
      <c r="F39" s="57">
        <v>220</v>
      </c>
      <c r="G39" s="59">
        <v>23730.521999999997</v>
      </c>
      <c r="H39" s="62"/>
      <c r="I39" s="62"/>
      <c r="J39" s="57"/>
      <c r="K39" s="58"/>
      <c r="L39" s="57"/>
      <c r="M39" s="58"/>
      <c r="N39" s="10"/>
      <c r="O39" s="10">
        <f t="shared" si="0"/>
        <v>10909.080249782799</v>
      </c>
    </row>
    <row r="40" spans="1:15" ht="15" customHeight="1" x14ac:dyDescent="0.25">
      <c r="A40" s="7">
        <v>33</v>
      </c>
      <c r="B40" s="8">
        <v>390280</v>
      </c>
      <c r="C40" s="9" t="s">
        <v>32</v>
      </c>
      <c r="D40" s="57">
        <v>988</v>
      </c>
      <c r="E40" s="58">
        <v>9150.5231199999998</v>
      </c>
      <c r="F40" s="57"/>
      <c r="G40" s="59"/>
      <c r="H40" s="62"/>
      <c r="I40" s="62"/>
      <c r="J40" s="57"/>
      <c r="K40" s="58"/>
      <c r="L40" s="57"/>
      <c r="M40" s="58"/>
      <c r="N40" s="10"/>
      <c r="O40" s="10">
        <f t="shared" si="0"/>
        <v>9261.663076923076</v>
      </c>
    </row>
    <row r="41" spans="1:15" ht="15" customHeight="1" x14ac:dyDescent="0.25">
      <c r="A41" s="7">
        <v>34</v>
      </c>
      <c r="B41" s="8">
        <v>390600</v>
      </c>
      <c r="C41" s="9" t="s">
        <v>33</v>
      </c>
      <c r="D41" s="57">
        <v>842</v>
      </c>
      <c r="E41" s="58">
        <v>5938.0577400000002</v>
      </c>
      <c r="F41" s="57"/>
      <c r="G41" s="59"/>
      <c r="H41" s="62"/>
      <c r="I41" s="62"/>
      <c r="J41" s="57"/>
      <c r="K41" s="58"/>
      <c r="L41" s="57"/>
      <c r="M41" s="58"/>
      <c r="N41" s="10"/>
      <c r="O41" s="10">
        <f t="shared" si="0"/>
        <v>7052.325106888361</v>
      </c>
    </row>
    <row r="42" spans="1:15" ht="15" customHeight="1" x14ac:dyDescent="0.25">
      <c r="A42" s="7">
        <v>35</v>
      </c>
      <c r="B42" s="8">
        <v>390700</v>
      </c>
      <c r="C42" s="9" t="s">
        <v>34</v>
      </c>
      <c r="D42" s="57">
        <v>130</v>
      </c>
      <c r="E42" s="58">
        <v>1357.1145300000001</v>
      </c>
      <c r="F42" s="57"/>
      <c r="G42" s="59"/>
      <c r="H42" s="62"/>
      <c r="I42" s="62"/>
      <c r="J42" s="57"/>
      <c r="K42" s="58"/>
      <c r="L42" s="57"/>
      <c r="M42" s="58"/>
      <c r="N42" s="10"/>
      <c r="O42" s="10"/>
    </row>
    <row r="43" spans="1:15" ht="15" customHeight="1" x14ac:dyDescent="0.25">
      <c r="A43" s="7">
        <v>36</v>
      </c>
      <c r="B43" s="8">
        <v>390340</v>
      </c>
      <c r="C43" s="9" t="s">
        <v>62</v>
      </c>
      <c r="D43" s="57">
        <v>1214</v>
      </c>
      <c r="E43" s="58">
        <f>10184.81334+52.7</f>
        <v>10237.513340000001</v>
      </c>
      <c r="F43" s="57"/>
      <c r="G43" s="59"/>
      <c r="H43" s="62"/>
      <c r="I43" s="62"/>
      <c r="J43" s="57"/>
      <c r="K43" s="58"/>
      <c r="L43" s="57"/>
      <c r="M43" s="58"/>
      <c r="N43" s="10"/>
      <c r="O43" s="10">
        <f t="shared" si="0"/>
        <v>8432.8775453047783</v>
      </c>
    </row>
    <row r="44" spans="1:15" ht="15" customHeight="1" x14ac:dyDescent="0.25">
      <c r="A44" s="7">
        <v>37</v>
      </c>
      <c r="B44" s="8">
        <v>391310</v>
      </c>
      <c r="C44" s="9" t="s">
        <v>49</v>
      </c>
      <c r="D44" s="57">
        <v>649</v>
      </c>
      <c r="E44" s="58">
        <v>3521.3245999999999</v>
      </c>
      <c r="F44" s="57"/>
      <c r="G44" s="59"/>
      <c r="H44" s="62"/>
      <c r="I44" s="62"/>
      <c r="J44" s="57"/>
      <c r="K44" s="58"/>
      <c r="L44" s="57"/>
      <c r="M44" s="58"/>
      <c r="N44" s="10"/>
      <c r="O44" s="10">
        <f t="shared" si="0"/>
        <v>5425.7697996918332</v>
      </c>
    </row>
    <row r="45" spans="1:15" ht="15" customHeight="1" x14ac:dyDescent="0.25">
      <c r="A45" s="7">
        <v>38</v>
      </c>
      <c r="B45" s="8">
        <v>391492</v>
      </c>
      <c r="C45" s="9" t="s">
        <v>35</v>
      </c>
      <c r="D45" s="57">
        <v>121</v>
      </c>
      <c r="E45" s="58">
        <v>862.11195999999995</v>
      </c>
      <c r="F45" s="57"/>
      <c r="G45" s="59"/>
      <c r="H45" s="62"/>
      <c r="I45" s="62"/>
      <c r="J45" s="57"/>
      <c r="K45" s="58"/>
      <c r="L45" s="57"/>
      <c r="M45" s="58"/>
      <c r="N45" s="10"/>
      <c r="O45" s="10">
        <f t="shared" si="0"/>
        <v>7124.8922314049587</v>
      </c>
    </row>
    <row r="46" spans="1:15" ht="15" customHeight="1" x14ac:dyDescent="0.25">
      <c r="A46" s="7">
        <v>39</v>
      </c>
      <c r="B46" s="8">
        <v>392210</v>
      </c>
      <c r="C46" s="25" t="s">
        <v>36</v>
      </c>
      <c r="D46" s="63">
        <f>J46</f>
        <v>180</v>
      </c>
      <c r="E46" s="64">
        <f>K46</f>
        <v>22451.119999999999</v>
      </c>
      <c r="F46" s="57"/>
      <c r="G46" s="59"/>
      <c r="H46" s="62"/>
      <c r="I46" s="62"/>
      <c r="J46" s="57">
        <v>180</v>
      </c>
      <c r="K46" s="58">
        <v>22451.119999999999</v>
      </c>
      <c r="L46" s="57"/>
      <c r="M46" s="58"/>
      <c r="N46" s="10"/>
      <c r="O46" s="10">
        <f t="shared" si="0"/>
        <v>124728.44444444444</v>
      </c>
    </row>
    <row r="47" spans="1:15" ht="15" customHeight="1" x14ac:dyDescent="0.25">
      <c r="A47" s="7">
        <v>40</v>
      </c>
      <c r="B47" s="8">
        <v>392300</v>
      </c>
      <c r="C47" s="25" t="s">
        <v>37</v>
      </c>
      <c r="D47" s="63">
        <f t="shared" ref="D47:E49" si="1">J47</f>
        <v>180</v>
      </c>
      <c r="E47" s="64">
        <f t="shared" si="1"/>
        <v>22451.175000000003</v>
      </c>
      <c r="F47" s="57"/>
      <c r="G47" s="59"/>
      <c r="H47" s="62"/>
      <c r="I47" s="62"/>
      <c r="J47" s="57">
        <v>180</v>
      </c>
      <c r="K47" s="58">
        <v>22451.175000000003</v>
      </c>
      <c r="L47" s="57"/>
      <c r="M47" s="58"/>
      <c r="N47" s="10"/>
      <c r="O47" s="10">
        <f t="shared" si="0"/>
        <v>124728.75000000001</v>
      </c>
    </row>
    <row r="48" spans="1:15" ht="15" customHeight="1" x14ac:dyDescent="0.25">
      <c r="A48" s="7">
        <v>41</v>
      </c>
      <c r="B48" s="8">
        <v>391650</v>
      </c>
      <c r="C48" s="25" t="s">
        <v>38</v>
      </c>
      <c r="D48" s="63">
        <f t="shared" si="1"/>
        <v>180</v>
      </c>
      <c r="E48" s="64">
        <f t="shared" si="1"/>
        <v>22451.119999999999</v>
      </c>
      <c r="F48" s="57"/>
      <c r="G48" s="59"/>
      <c r="H48" s="62"/>
      <c r="I48" s="62"/>
      <c r="J48" s="57">
        <v>180</v>
      </c>
      <c r="K48" s="58">
        <v>22451.119999999999</v>
      </c>
      <c r="L48" s="57"/>
      <c r="M48" s="58"/>
      <c r="N48" s="10"/>
      <c r="O48" s="10">
        <f t="shared" si="0"/>
        <v>124728.44444444444</v>
      </c>
    </row>
    <row r="49" spans="1:15" ht="15" customHeight="1" x14ac:dyDescent="0.25">
      <c r="A49" s="7">
        <v>42</v>
      </c>
      <c r="B49" s="8">
        <v>391850</v>
      </c>
      <c r="C49" s="25" t="s">
        <v>54</v>
      </c>
      <c r="D49" s="63">
        <f t="shared" si="1"/>
        <v>15</v>
      </c>
      <c r="E49" s="64">
        <f t="shared" si="1"/>
        <v>1870.9849999999999</v>
      </c>
      <c r="F49" s="57"/>
      <c r="G49" s="59"/>
      <c r="H49" s="62"/>
      <c r="I49" s="62"/>
      <c r="J49" s="57">
        <v>15</v>
      </c>
      <c r="K49" s="58">
        <v>1870.9849999999999</v>
      </c>
      <c r="L49" s="57"/>
      <c r="M49" s="58"/>
      <c r="N49" s="10"/>
      <c r="O49" s="10">
        <f t="shared" si="0"/>
        <v>124732.33333333333</v>
      </c>
    </row>
    <row r="50" spans="1:15" ht="15" customHeight="1" x14ac:dyDescent="0.25">
      <c r="A50" s="7">
        <v>43</v>
      </c>
      <c r="B50" s="8">
        <v>392320</v>
      </c>
      <c r="C50" s="39" t="s">
        <v>39</v>
      </c>
      <c r="D50" s="63">
        <f>L50</f>
        <v>103</v>
      </c>
      <c r="E50" s="64">
        <f>M50</f>
        <v>2453.1524999999965</v>
      </c>
      <c r="F50" s="57"/>
      <c r="G50" s="59"/>
      <c r="H50" s="62"/>
      <c r="I50" s="62"/>
      <c r="J50" s="57"/>
      <c r="K50" s="58"/>
      <c r="L50" s="57">
        <v>103</v>
      </c>
      <c r="M50" s="58">
        <v>2453.1524999999965</v>
      </c>
      <c r="N50" s="10"/>
      <c r="O50" s="10">
        <f t="shared" si="0"/>
        <v>23817.014563106764</v>
      </c>
    </row>
    <row r="51" spans="1:15" ht="15" customHeight="1" x14ac:dyDescent="0.25">
      <c r="A51" s="7">
        <v>44</v>
      </c>
      <c r="B51" s="8">
        <v>392730</v>
      </c>
      <c r="C51" s="9" t="s">
        <v>40</v>
      </c>
      <c r="D51" s="57">
        <v>100</v>
      </c>
      <c r="E51" s="58">
        <v>5749.6194400000004</v>
      </c>
      <c r="F51" s="57"/>
      <c r="G51" s="59"/>
      <c r="H51" s="62"/>
      <c r="I51" s="62"/>
      <c r="J51" s="57"/>
      <c r="K51" s="58"/>
      <c r="L51" s="57"/>
      <c r="M51" s="58"/>
      <c r="N51" s="10"/>
      <c r="O51" s="10">
        <f t="shared" si="0"/>
        <v>57496.194400000008</v>
      </c>
    </row>
    <row r="52" spans="1:15" ht="15" customHeight="1" x14ac:dyDescent="0.25">
      <c r="A52" s="7">
        <v>45</v>
      </c>
      <c r="B52" s="71">
        <v>392630</v>
      </c>
      <c r="C52" s="9" t="s">
        <v>63</v>
      </c>
      <c r="D52" s="63">
        <f>F52</f>
        <v>13</v>
      </c>
      <c r="E52" s="64">
        <f>G52</f>
        <v>3861.9586999999997</v>
      </c>
      <c r="F52" s="57">
        <v>13</v>
      </c>
      <c r="G52" s="59">
        <v>3861.9586999999997</v>
      </c>
      <c r="H52" s="62"/>
      <c r="I52" s="62"/>
      <c r="J52" s="57"/>
      <c r="K52" s="58"/>
      <c r="L52" s="57"/>
      <c r="M52" s="58"/>
      <c r="N52" s="10"/>
      <c r="O52" s="10">
        <f t="shared" si="0"/>
        <v>297073.74615384609</v>
      </c>
    </row>
    <row r="53" spans="1:15" ht="15" customHeight="1" x14ac:dyDescent="0.25">
      <c r="A53" s="7">
        <v>46</v>
      </c>
      <c r="B53" s="71">
        <v>390002</v>
      </c>
      <c r="C53" s="9" t="s">
        <v>64</v>
      </c>
      <c r="D53" s="63">
        <f>F53</f>
        <v>6</v>
      </c>
      <c r="E53" s="64">
        <f>G53</f>
        <v>460.16550000000001</v>
      </c>
      <c r="F53" s="57">
        <v>6</v>
      </c>
      <c r="G53" s="59">
        <v>460.16550000000001</v>
      </c>
      <c r="H53" s="62"/>
      <c r="I53" s="62"/>
      <c r="J53" s="57"/>
      <c r="K53" s="58"/>
      <c r="L53" s="57"/>
      <c r="M53" s="58"/>
      <c r="N53" s="10"/>
      <c r="O53" s="10"/>
    </row>
    <row r="54" spans="1:15" ht="15" customHeight="1" x14ac:dyDescent="0.25">
      <c r="A54" s="7">
        <v>47</v>
      </c>
      <c r="B54" s="8"/>
      <c r="C54" s="9"/>
      <c r="D54" s="57"/>
      <c r="E54" s="58"/>
      <c r="F54" s="57"/>
      <c r="G54" s="59"/>
      <c r="H54" s="62"/>
      <c r="I54" s="62"/>
      <c r="J54" s="57"/>
      <c r="K54" s="58"/>
      <c r="L54" s="57"/>
      <c r="M54" s="58"/>
      <c r="N54" s="10"/>
      <c r="O54" s="10"/>
    </row>
    <row r="55" spans="1:15" s="13" customFormat="1" x14ac:dyDescent="0.25">
      <c r="A55" s="11"/>
      <c r="B55" s="12"/>
      <c r="C55" s="27" t="s">
        <v>65</v>
      </c>
      <c r="D55" s="44">
        <f t="shared" ref="D55:M55" si="2">SUM(D8:D54)</f>
        <v>65929</v>
      </c>
      <c r="E55" s="45">
        <f t="shared" si="2"/>
        <v>1649245.9524300008</v>
      </c>
      <c r="F55" s="44">
        <f t="shared" si="2"/>
        <v>6342</v>
      </c>
      <c r="G55" s="45">
        <f t="shared" si="2"/>
        <v>544115.6012899999</v>
      </c>
      <c r="H55" s="28">
        <f t="shared" si="2"/>
        <v>214</v>
      </c>
      <c r="I55" s="46">
        <f t="shared" si="2"/>
        <v>11833.20455</v>
      </c>
      <c r="J55" s="28">
        <f t="shared" si="2"/>
        <v>555</v>
      </c>
      <c r="K55" s="46">
        <f t="shared" si="2"/>
        <v>69224.399999999994</v>
      </c>
      <c r="L55" s="28">
        <f t="shared" si="2"/>
        <v>2673</v>
      </c>
      <c r="M55" s="46">
        <f t="shared" si="2"/>
        <v>63910.847499999996</v>
      </c>
      <c r="O55" s="10">
        <f t="shared" si="0"/>
        <v>25015.4856350013</v>
      </c>
    </row>
    <row r="56" spans="1:15" s="16" customFormat="1" x14ac:dyDescent="0.25">
      <c r="A56" s="14"/>
      <c r="B56" s="15"/>
      <c r="C56" s="29" t="s">
        <v>41</v>
      </c>
      <c r="D56" s="47">
        <f>6694+12</f>
        <v>6706</v>
      </c>
      <c r="E56" s="48">
        <f>167685.7+296.9</f>
        <v>167982.6</v>
      </c>
      <c r="F56" s="47">
        <v>1801</v>
      </c>
      <c r="G56" s="48">
        <v>139178</v>
      </c>
      <c r="H56" s="30"/>
      <c r="I56" s="49"/>
      <c r="J56" s="31">
        <v>155</v>
      </c>
      <c r="K56" s="49">
        <v>19279.8</v>
      </c>
      <c r="L56" s="31">
        <v>12</v>
      </c>
      <c r="M56" s="49">
        <v>296.89999999999998</v>
      </c>
    </row>
    <row r="57" spans="1:15" s="19" customFormat="1" x14ac:dyDescent="0.25">
      <c r="A57" s="17"/>
      <c r="B57" s="18"/>
      <c r="C57" s="32" t="s">
        <v>67</v>
      </c>
      <c r="D57" s="67">
        <v>0</v>
      </c>
      <c r="E57" s="50">
        <v>53.072999999999865</v>
      </c>
      <c r="F57" s="67"/>
      <c r="G57" s="50"/>
      <c r="H57" s="68"/>
      <c r="I57" s="69"/>
      <c r="J57" s="70"/>
      <c r="K57" s="50">
        <v>53.072999999999865</v>
      </c>
      <c r="L57" s="70"/>
      <c r="M57" s="69"/>
    </row>
    <row r="58" spans="1:15" x14ac:dyDescent="0.25">
      <c r="A58" s="20"/>
      <c r="B58" s="21"/>
      <c r="C58" s="27" t="s">
        <v>55</v>
      </c>
      <c r="D58" s="51">
        <f>D55+D56</f>
        <v>72635</v>
      </c>
      <c r="E58" s="66">
        <f>SUM(E55:E57)</f>
        <v>1817281.6254300009</v>
      </c>
      <c r="F58" s="51">
        <f t="shared" ref="F58:M58" si="3">F55+F56</f>
        <v>8143</v>
      </c>
      <c r="G58" s="52">
        <f t="shared" si="3"/>
        <v>683293.6012899999</v>
      </c>
      <c r="H58" s="33">
        <f t="shared" si="3"/>
        <v>214</v>
      </c>
      <c r="I58" s="46">
        <f t="shared" si="3"/>
        <v>11833.20455</v>
      </c>
      <c r="J58" s="65">
        <f t="shared" si="3"/>
        <v>710</v>
      </c>
      <c r="K58" s="46">
        <f>SUM(K55:K57)</f>
        <v>88557.273000000001</v>
      </c>
      <c r="L58" s="65">
        <f t="shared" si="3"/>
        <v>2685</v>
      </c>
      <c r="M58" s="46">
        <f t="shared" si="3"/>
        <v>64207.747499999998</v>
      </c>
    </row>
    <row r="59" spans="1:15" x14ac:dyDescent="0.25">
      <c r="A59" s="20"/>
      <c r="B59" s="21"/>
      <c r="C59" s="34" t="s">
        <v>56</v>
      </c>
      <c r="D59" s="53">
        <f>70060+2685</f>
        <v>72745</v>
      </c>
      <c r="E59" s="54">
        <f>1754897.91+64207.75</f>
        <v>1819105.66</v>
      </c>
      <c r="F59" s="53">
        <v>10847</v>
      </c>
      <c r="G59" s="55">
        <v>838181.31570000004</v>
      </c>
      <c r="H59" s="35"/>
      <c r="I59" s="56"/>
      <c r="J59" s="36">
        <v>578.00000000000011</v>
      </c>
      <c r="K59" s="56">
        <v>72093.073000000004</v>
      </c>
      <c r="L59" s="36">
        <v>2685</v>
      </c>
      <c r="M59" s="56">
        <v>64207.747499999998</v>
      </c>
    </row>
    <row r="60" spans="1:15" s="3" customFormat="1" x14ac:dyDescent="0.25">
      <c r="E60" s="4"/>
      <c r="H60" s="5"/>
      <c r="I60" s="5"/>
      <c r="J60" s="5"/>
      <c r="K60" s="1"/>
      <c r="L60" s="1"/>
      <c r="M60" s="1"/>
      <c r="N60" s="1"/>
    </row>
    <row r="61" spans="1:15" s="3" customFormat="1" x14ac:dyDescent="0.25">
      <c r="C61" s="3" t="s">
        <v>57</v>
      </c>
      <c r="D61" s="4">
        <f>D55-H55</f>
        <v>65715</v>
      </c>
      <c r="E61" s="38">
        <f>E55-I55</f>
        <v>1637412.7478800009</v>
      </c>
      <c r="H61" s="5"/>
      <c r="I61" s="5"/>
      <c r="J61" s="5"/>
      <c r="K61" s="1"/>
      <c r="L61" s="1"/>
      <c r="M61" s="1"/>
      <c r="N61" s="1"/>
    </row>
    <row r="62" spans="1:15" s="3" customFormat="1" x14ac:dyDescent="0.25">
      <c r="A62" s="22"/>
      <c r="B62" s="23"/>
      <c r="C62" s="22"/>
      <c r="E62" s="4"/>
      <c r="H62" s="5"/>
      <c r="I62" s="5"/>
      <c r="J62" s="5"/>
      <c r="K62" s="1"/>
      <c r="L62" s="1"/>
      <c r="M62" s="1"/>
      <c r="N62" s="1"/>
    </row>
    <row r="63" spans="1:15" x14ac:dyDescent="0.25">
      <c r="A63" s="22"/>
      <c r="B63" s="23"/>
      <c r="C63" s="3" t="s">
        <v>68</v>
      </c>
      <c r="E63" s="38">
        <f>E61-M55</f>
        <v>1573501.9003800009</v>
      </c>
    </row>
  </sheetData>
  <autoFilter ref="A7:K56" xr:uid="{00000000-0009-0000-0000-000000000000}"/>
  <mergeCells count="10">
    <mergeCell ref="L6:M6"/>
    <mergeCell ref="H6:I6"/>
    <mergeCell ref="J6:K6"/>
    <mergeCell ref="A4:K4"/>
    <mergeCell ref="A5:K5"/>
    <mergeCell ref="A6:A7"/>
    <mergeCell ref="B6:B7"/>
    <mergeCell ref="C6:C7"/>
    <mergeCell ref="D6:E6"/>
    <mergeCell ref="F6:G6"/>
  </mergeCells>
  <pageMargins left="0.78740157480314965" right="0.19685039370078741" top="0.39370078740157483" bottom="0.19685039370078741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ДС_Баз</vt:lpstr>
      <vt:lpstr>ДС_Баз_план</vt:lpstr>
      <vt:lpstr>ДС_Баз!Заголовки_для_печати</vt:lpstr>
      <vt:lpstr>ДС_Баз_план!Заголовки_для_печати</vt:lpstr>
      <vt:lpstr>ДС_Баз!Область_печати</vt:lpstr>
      <vt:lpstr>ДС_Баз_план!Область_печати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2022-08-31T08:25:36Z</cp:lastPrinted>
  <dcterms:created xsi:type="dcterms:W3CDTF">2021-01-09T13:29:27Z</dcterms:created>
  <dcterms:modified xsi:type="dcterms:W3CDTF">2024-03-04T11:02:45Z</dcterms:modified>
</cp:coreProperties>
</file>